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Cashflow Forcast\"/>
    </mc:Choice>
  </mc:AlternateContent>
  <xr:revisionPtr revIDLastSave="0" documentId="13_ncr:1_{BF1C9F9B-992A-4D4A-BC69-6617BAABC4DB}" xr6:coauthVersionLast="47" xr6:coauthVersionMax="47" xr10:uidLastSave="{00000000-0000-0000-0000-000000000000}"/>
  <bookViews>
    <workbookView xWindow="-110" yWindow="-110" windowWidth="25820" windowHeight="13900" firstSheet="1" activeTab="1" xr2:uid="{00000000-000D-0000-FFFF-FFFF00000000}"/>
  </bookViews>
  <sheets>
    <sheet name="1C. FCR" sheetId="1" r:id="rId1"/>
    <sheet name="Cash Flow" sheetId="5" r:id="rId2"/>
    <sheet name="QS Certified" sheetId="8" r:id="rId3"/>
    <sheet name="Contract Sums BD" sheetId="10" r:id="rId4"/>
    <sheet name="Contract Sum" sheetId="7" r:id="rId5"/>
    <sheet name="December Payments" sheetId="9" r:id="rId6"/>
    <sheet name="FF&amp;E Payments" sheetId="4" r:id="rId7"/>
    <sheet name="Consultat &amp; Hard Cost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122" localSheetId="0" hidden="1">'[1]Rate Analysis'!#REF!</definedName>
    <definedName name="\122" hidden="1">'[1]Rate Analysis'!#REF!</definedName>
    <definedName name="\123" hidden="1">'[2]Rate Analysis'!#REF!</definedName>
    <definedName name="\1234" hidden="1">'[2]Rate Analysis'!#REF!</definedName>
    <definedName name="\12345" hidden="1">'[2]Rate Analysis'!#REF!</definedName>
    <definedName name="\P">#REF!</definedName>
    <definedName name="___________________________________________________ccr1" localSheetId="4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ccr1" localSheetId="0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localSheetId="0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ccr1" localSheetId="0" hidden="1">{#N/A,#N/A,TRUE,"Cover";#N/A,#N/A,TRUE,"Conts";#N/A,#N/A,TRUE,"VOS";#N/A,#N/A,TRUE,"Warrington";#N/A,#N/A,TRUE,"Widnes"}</definedName>
    <definedName name="______________________ccr1" localSheetId="4" hidden="1">{#N/A,#N/A,TRUE,"Cover";#N/A,#N/A,TRUE,"Conts";#N/A,#N/A,TRUE,"VOS";#N/A,#N/A,TRUE,"Warrington";#N/A,#N/A,TRUE,"Widnes"}</definedName>
    <definedName name="______________________ccr1" hidden="1">{#N/A,#N/A,TRUE,"Cover";#N/A,#N/A,TRUE,"Conts";#N/A,#N/A,TRUE,"VOS";#N/A,#N/A,TRUE,"Warrington";#N/A,#N/A,TRUE,"Widnes"}</definedName>
    <definedName name="______________________MCC3" localSheetId="4" hidden="1">{#N/A,#N/A,FALSE,"CCTV"}</definedName>
    <definedName name="______________________MCC3" hidden="1">{#N/A,#N/A,FALSE,"CCTV"}</definedName>
    <definedName name="_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_MCC3" localSheetId="4" hidden="1">{#N/A,#N/A,FALSE,"CCTV"}</definedName>
    <definedName name="_____________________MCC3" hidden="1">{#N/A,#N/A,FALSE,"CCTV"}</definedName>
    <definedName name="_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ccr1" localSheetId="4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MCC3" localSheetId="4" hidden="1">{#N/A,#N/A,FALSE,"CCTV"}</definedName>
    <definedName name="____________________MCC3" hidden="1">{#N/A,#N/A,FALSE,"CCTV"}</definedName>
    <definedName name="____________________ngk1109" localSheetId="0" hidden="1">{#N/A,#N/A,FALSE,"估價單  (3)"}</definedName>
    <definedName name="____________________ngk1109" localSheetId="4" hidden="1">{#N/A,#N/A,FALSE,"估價單  (3)"}</definedName>
    <definedName name="____________________ngk1109" hidden="1">{#N/A,#N/A,FALSE,"估價單  (3)"}</definedName>
    <definedName name="_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localSheetId="0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MCC3" localSheetId="4" hidden="1">{#N/A,#N/A,FALSE,"CCTV"}</definedName>
    <definedName name="___________________MCC3" hidden="1">{#N/A,#N/A,FALSE,"CCTV"}</definedName>
    <definedName name="___________________new8" hidden="1">[3]GRSummary!#REF!</definedName>
    <definedName name="___________________ngk1109" localSheetId="0" hidden="1">{#N/A,#N/A,FALSE,"估價單  (3)"}</definedName>
    <definedName name="___________________ngk1109" localSheetId="4" hidden="1">{#N/A,#N/A,FALSE,"估價單  (3)"}</definedName>
    <definedName name="___________________ngk1109" hidden="1">{#N/A,#N/A,FALSE,"估價單  (3)"}</definedName>
    <definedName name="_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localSheetId="4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MCC3" localSheetId="4" hidden="1">{#N/A,#N/A,FALSE,"CCTV"}</definedName>
    <definedName name="__________________MCC3" hidden="1">{#N/A,#N/A,FALSE,"CCTV"}</definedName>
    <definedName name="__________________ngk1109" localSheetId="0" hidden="1">{#N/A,#N/A,FALSE,"估價單  (3)"}</definedName>
    <definedName name="__________________ngk1109" localSheetId="4" hidden="1">{#N/A,#N/A,FALSE,"估價單  (3)"}</definedName>
    <definedName name="__________________ngk1109" hidden="1">{#N/A,#N/A,FALSE,"估價單  (3)"}</definedName>
    <definedName name="_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ccr1" localSheetId="0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MCC3" localSheetId="4" hidden="1">{#N/A,#N/A,FALSE,"CCTV"}</definedName>
    <definedName name="_________________MCC3" hidden="1">{#N/A,#N/A,FALSE,"CCTV"}</definedName>
    <definedName name="_________________new8" hidden="1">[3]GRSummary!#REF!</definedName>
    <definedName name="_________________ngk1109" localSheetId="0" hidden="1">{#N/A,#N/A,FALSE,"估價單  (3)"}</definedName>
    <definedName name="_________________ngk1109" localSheetId="4" hidden="1">{#N/A,#N/A,FALSE,"估價單  (3)"}</definedName>
    <definedName name="_________________ngk1109" hidden="1">{#N/A,#N/A,FALSE,"估價單  (3)"}</definedName>
    <definedName name="_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xlfn.SUMIFS" hidden="1">#NAME?</definedName>
    <definedName name="_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localSheetId="0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MCC3" localSheetId="4" hidden="1">{#N/A,#N/A,FALSE,"CCTV"}</definedName>
    <definedName name="________________MCC3" hidden="1">{#N/A,#N/A,FALSE,"CCTV"}</definedName>
    <definedName name="_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xlfn.SUMIFS" hidden="1">#NAME?</definedName>
    <definedName name="_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4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MCC3" localSheetId="4" hidden="1">{#N/A,#N/A,FALSE,"CCTV"}</definedName>
    <definedName name="_______________MCC3" hidden="1">{#N/A,#N/A,FALSE,"CCTV"}</definedName>
    <definedName name="_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xlfn.SUMIFS" hidden="1">#NAME?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0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MCC3" localSheetId="4" hidden="1">{#N/A,#N/A,FALSE,"CCTV"}</definedName>
    <definedName name="______________MCC3" hidden="1">{#N/A,#N/A,FALSE,"CCTV"}</definedName>
    <definedName name="______________new8" hidden="1">[3]GRSummary!#REF!</definedName>
    <definedName name="______________ngk1109" localSheetId="0" hidden="1">{#N/A,#N/A,FALSE,"估價單  (3)"}</definedName>
    <definedName name="______________ngk1109" localSheetId="4" hidden="1">{#N/A,#N/A,FALSE,"估價單  (3)"}</definedName>
    <definedName name="______________ngk1109" hidden="1">{#N/A,#N/A,FALSE,"估價單  (3)"}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cr1" localSheetId="0" hidden="1">{#N/A,#N/A,TRUE,"Cover";#N/A,#N/A,TRUE,"Conts";#N/A,#N/A,TRUE,"VOS";#N/A,#N/A,TRUE,"Warrington";#N/A,#N/A,TRUE,"Widnes"}</definedName>
    <definedName name="_____________ccr1" localSheetId="4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MCC3" localSheetId="4" hidden="1">{#N/A,#N/A,FALSE,"CCTV"}</definedName>
    <definedName name="_____________MCC3" hidden="1">{#N/A,#N/A,FALSE,"CCTV"}</definedName>
    <definedName name="_____________ngk1109" localSheetId="0" hidden="1">{#N/A,#N/A,FALSE,"估價單  (3)"}</definedName>
    <definedName name="_____________ngk1109" localSheetId="4" hidden="1">{#N/A,#N/A,FALSE,"估價單  (3)"}</definedName>
    <definedName name="_____________ngk1109" hidden="1">{#N/A,#N/A,FALSE,"估價單  (3)"}</definedName>
    <definedName name="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xlfn.SUMIFS" hidden="1">#NAME?</definedName>
    <definedName name="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cr1" localSheetId="0" hidden="1">{#N/A,#N/A,TRUE,"Cover";#N/A,#N/A,TRUE,"Conts";#N/A,#N/A,TRUE,"VOS";#N/A,#N/A,TRUE,"Warrington";#N/A,#N/A,TRUE,"Widnes"}</definedName>
    <definedName name="____________ccr1" localSheetId="4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MCC3" localSheetId="4" hidden="1">{#N/A,#N/A,FALSE,"CCTV"}</definedName>
    <definedName name="____________MCC3" hidden="1">{#N/A,#N/A,FALSE,"CCTV"}</definedName>
    <definedName name="____________ngk1109" localSheetId="0" hidden="1">{#N/A,#N/A,FALSE,"估價單  (3)"}</definedName>
    <definedName name="____________ngk1109" localSheetId="4" hidden="1">{#N/A,#N/A,FALSE,"估價單  (3)"}</definedName>
    <definedName name="____________ngk1109" hidden="1">{#N/A,#N/A,FALSE,"估價單  (3)"}</definedName>
    <definedName name="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xlfn.SUMIFS" hidden="1">#NAME?</definedName>
    <definedName name="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0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MCC3" localSheetId="4" hidden="1">{#N/A,#N/A,FALSE,"CCTV"}</definedName>
    <definedName name="___________MCC3" hidden="1">{#N/A,#N/A,FALSE,"CCTV"}</definedName>
    <definedName name="___________new8" hidden="1">[3]GRSummary!#REF!</definedName>
    <definedName name="___________ngk1109" localSheetId="0" hidden="1">{#N/A,#N/A,FALSE,"估價單  (3)"}</definedName>
    <definedName name="___________ngk1109" localSheetId="4" hidden="1">{#N/A,#N/A,FALSE,"估價單  (3)"}</definedName>
    <definedName name="___________ngk1109" hidden="1">{#N/A,#N/A,FALSE,"估價單  (3)"}</definedName>
    <definedName name="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xlfn.SUMIFS" hidden="1">#NAME?</definedName>
    <definedName name="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0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fin2" hidden="1">#REF!</definedName>
    <definedName name="__________may1" localSheetId="0" hidden="1">{#N/A,#N/A,FALSE,"MARCH"}</definedName>
    <definedName name="__________may1" localSheetId="4" hidden="1">{#N/A,#N/A,FALSE,"MARCH"}</definedName>
    <definedName name="__________may1" hidden="1">{#N/A,#N/A,FALSE,"MARCH"}</definedName>
    <definedName name="__________MCC3" localSheetId="4" hidden="1">{#N/A,#N/A,FALSE,"CCTV"}</definedName>
    <definedName name="__________MCC3" hidden="1">{#N/A,#N/A,FALSE,"CCTV"}</definedName>
    <definedName name="__________new8" hidden="1">[3]GRSummary!#REF!</definedName>
    <definedName name="__________ngk1109" localSheetId="0" hidden="1">{#N/A,#N/A,FALSE,"估價單  (3)"}</definedName>
    <definedName name="__________ngk1109" localSheetId="4" hidden="1">{#N/A,#N/A,FALSE,"估價單  (3)"}</definedName>
    <definedName name="__________ngk1109" hidden="1">{#N/A,#N/A,FALSE,"估價單  (3)"}</definedName>
    <definedName name="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xlfn.SUMIFS" hidden="1">#NAME?</definedName>
    <definedName name="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0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fin2" hidden="1">#REF!</definedName>
    <definedName name="_________may1" localSheetId="0" hidden="1">{#N/A,#N/A,FALSE,"MARCH"}</definedName>
    <definedName name="_________may1" localSheetId="4" hidden="1">{#N/A,#N/A,FALSE,"MARCH"}</definedName>
    <definedName name="_________may1" hidden="1">{#N/A,#N/A,FALSE,"MARCH"}</definedName>
    <definedName name="_________MCC3" localSheetId="4" hidden="1">{#N/A,#N/A,FALSE,"CCTV"}</definedName>
    <definedName name="_________MCC3" hidden="1">{#N/A,#N/A,FALSE,"CCTV"}</definedName>
    <definedName name="_________ngk1109" localSheetId="0" hidden="1">{#N/A,#N/A,FALSE,"估價單  (3)"}</definedName>
    <definedName name="_________ngk1109" localSheetId="4" hidden="1">{#N/A,#N/A,FALSE,"估價單  (3)"}</definedName>
    <definedName name="_________ngk1109" hidden="1">{#N/A,#N/A,FALSE,"估價單  (3)"}</definedName>
    <definedName name="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xlfn.SUMIFS" hidden="1">#NAME?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0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fin2" hidden="1">#REF!</definedName>
    <definedName name="________MCC3" localSheetId="4" hidden="1">{#N/A,#N/A,FALSE,"CCTV"}</definedName>
    <definedName name="________MCC3" hidden="1">{#N/A,#N/A,FALSE,"CCTV"}</definedName>
    <definedName name="________new8" hidden="1">[3]GRSummary!#REF!</definedName>
    <definedName name="________ngk1109" localSheetId="0" hidden="1">{#N/A,#N/A,FALSE,"估價單  (3)"}</definedName>
    <definedName name="________ngk1109" localSheetId="4" hidden="1">{#N/A,#N/A,FALSE,"估價單  (3)"}</definedName>
    <definedName name="________ngk1109" hidden="1">{#N/A,#N/A,FALSE,"估價單  (3)"}</definedName>
    <definedName name="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xlfn.SUMIFS" hidden="1">#NAME?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0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4" hidden="1">{"'Sheet1'!$A$4386:$N$4591"}</definedName>
    <definedName name="_______dec05" hidden="1">{"'Sheet1'!$A$4386:$N$4591"}</definedName>
    <definedName name="_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may1" localSheetId="0" hidden="1">{#N/A,#N/A,FALSE,"MARCH"}</definedName>
    <definedName name="_______may1" localSheetId="4" hidden="1">{#N/A,#N/A,FALSE,"MARCH"}</definedName>
    <definedName name="_______may1" hidden="1">{#N/A,#N/A,FALSE,"MARCH"}</definedName>
    <definedName name="_______MCC3" localSheetId="4" hidden="1">{#N/A,#N/A,FALSE,"CCTV"}</definedName>
    <definedName name="_______MCC3" hidden="1">{#N/A,#N/A,FALSE,"CCTV"}</definedName>
    <definedName name="_______ngk1109" localSheetId="0" hidden="1">{#N/A,#N/A,FALSE,"估價單  (3)"}</definedName>
    <definedName name="_______ngk1109" localSheetId="4" hidden="1">{#N/A,#N/A,FALSE,"估價單  (3)"}</definedName>
    <definedName name="_______ngk1109" hidden="1">{#N/A,#N/A,FALSE,"估價單  (3)"}</definedName>
    <definedName name="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TC1" localSheetId="0" hidden="1">{#N/A,#N/A,FALSE,"물량산출"}</definedName>
    <definedName name="_______TC1" localSheetId="4" hidden="1">{#N/A,#N/A,FALSE,"물량산출"}</definedName>
    <definedName name="_______TC1" hidden="1">{#N/A,#N/A,FALSE,"물량산출"}</definedName>
    <definedName name="_______wet4" localSheetId="0" hidden="1">{#N/A,#N/A,FALSE,"포장1";#N/A,#N/A,FALSE,"포장1"}</definedName>
    <definedName name="_______wet4" localSheetId="4" hidden="1">{#N/A,#N/A,FALSE,"포장1";#N/A,#N/A,FALSE,"포장1"}</definedName>
    <definedName name="_______wet4" hidden="1">{#N/A,#N/A,FALSE,"포장1";#N/A,#N/A,FALSE,"포장1"}</definedName>
    <definedName name="_______wrn9" localSheetId="4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0" hidden="1">{#N/A,#N/A,TRUE,"Cover";#N/A,#N/A,TRUE,"Conts";#N/A,#N/A,TRUE,"VOS";#N/A,#N/A,TRUE,"Warrington";#N/A,#N/A,TRUE,"Widnes"}</definedName>
    <definedName name="______ccr1" localSheetId="4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4" hidden="1">{"'Sheet1'!$A$4386:$N$4591"}</definedName>
    <definedName name="______dec05" hidden="1">{"'Sheet1'!$A$4386:$N$4591"}</definedName>
    <definedName name="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fin2" hidden="1">#REF!</definedName>
    <definedName name="______may1" localSheetId="0" hidden="1">{#N/A,#N/A,FALSE,"MARCH"}</definedName>
    <definedName name="______may1" localSheetId="4" hidden="1">{#N/A,#N/A,FALSE,"MARCH"}</definedName>
    <definedName name="______may1" hidden="1">{#N/A,#N/A,FALSE,"MARCH"}</definedName>
    <definedName name="______MCC3" localSheetId="4" hidden="1">{#N/A,#N/A,FALSE,"CCTV"}</definedName>
    <definedName name="______MCC3" hidden="1">{#N/A,#N/A,FALSE,"CCTV"}</definedName>
    <definedName name="______new8" hidden="1">[3]GRSummary!#REF!</definedName>
    <definedName name="______ngk1109" localSheetId="0" hidden="1">{#N/A,#N/A,FALSE,"估價單  (3)"}</definedName>
    <definedName name="______ngk1109" localSheetId="4" hidden="1">{#N/A,#N/A,FALSE,"估價單  (3)"}</definedName>
    <definedName name="______ngk1109" hidden="1">{#N/A,#N/A,FALSE,"估價單  (3)"}</definedName>
    <definedName name="______nil1" localSheetId="0" hidden="1">{"Inflation-BaseYear",#N/A,FALSE,"Inputs"}</definedName>
    <definedName name="______nil1" localSheetId="4" hidden="1">{"Inflation-BaseYear",#N/A,FALSE,"Inputs"}</definedName>
    <definedName name="______nil1" hidden="1">{"Inflation-BaseYear",#N/A,FALSE,"Inputs"}</definedName>
    <definedName name="______nil2" localSheetId="0" hidden="1">{"Output-3Column",#N/A,FALSE,"Output"}</definedName>
    <definedName name="______nil2" localSheetId="4" hidden="1">{"Output-3Column",#N/A,FALSE,"Output"}</definedName>
    <definedName name="______nil2" hidden="1">{"Output-3Column",#N/A,FALSE,"Output"}</definedName>
    <definedName name="______nil3" localSheetId="0" hidden="1">{"Output-All",#N/A,FALSE,"Output"}</definedName>
    <definedName name="______nil3" localSheetId="4" hidden="1">{"Output-All",#N/A,FALSE,"Output"}</definedName>
    <definedName name="______nil3" hidden="1">{"Output-All",#N/A,FALSE,"Output"}</definedName>
    <definedName name="______nil4" localSheetId="0" hidden="1">{"Output-BaseYear",#N/A,FALSE,"Output"}</definedName>
    <definedName name="______nil4" localSheetId="4" hidden="1">{"Output-BaseYear",#N/A,FALSE,"Output"}</definedName>
    <definedName name="______nil4" hidden="1">{"Output-BaseYear",#N/A,FALSE,"Output"}</definedName>
    <definedName name="______nil5" localSheetId="0" hidden="1">{"Output-Min",#N/A,FALSE,"Output"}</definedName>
    <definedName name="______nil5" localSheetId="4" hidden="1">{"Output-Min",#N/A,FALSE,"Output"}</definedName>
    <definedName name="______nil5" hidden="1">{"Output-Min",#N/A,FALSE,"Output"}</definedName>
    <definedName name="______nil6" localSheetId="0" hidden="1">{"Output%",#N/A,FALSE,"Output"}</definedName>
    <definedName name="______nil6" localSheetId="4" hidden="1">{"Output%",#N/A,FALSE,"Output"}</definedName>
    <definedName name="______nil6" hidden="1">{"Output%",#N/A,FALSE,"Output"}</definedName>
    <definedName name="______nil7" localSheetId="0" hidden="1">{#N/A,#N/A,FALSE,"963YR";#N/A,#N/A,FALSE,"mkt mix";#N/A,#N/A,FALSE,"sect 5";#N/A,#N/A,FALSE,"sect 6";#N/A,#N/A,FALSE,"csh";#N/A,#N/A,FALSE,"capx";#N/A,#N/A,FALSE,"bal sheet"}</definedName>
    <definedName name="______nil7" localSheetId="4" hidden="1">{#N/A,#N/A,FALSE,"963YR";#N/A,#N/A,FALSE,"mkt mix";#N/A,#N/A,FALSE,"sect 5";#N/A,#N/A,FALSE,"sect 6";#N/A,#N/A,FALSE,"csh";#N/A,#N/A,FALSE,"capx";#N/A,#N/A,FALSE,"bal sheet"}</definedName>
    <definedName name="______nil7" hidden="1">{#N/A,#N/A,FALSE,"963YR";#N/A,#N/A,FALSE,"mkt mix";#N/A,#N/A,FALSE,"sect 5";#N/A,#N/A,FALSE,"sect 6";#N/A,#N/A,FALSE,"csh";#N/A,#N/A,FALSE,"capx";#N/A,#N/A,FALSE,"bal sheet"}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TC1" localSheetId="0" hidden="1">{#N/A,#N/A,FALSE,"물량산출"}</definedName>
    <definedName name="______TC1" localSheetId="4" hidden="1">{#N/A,#N/A,FALSE,"물량산출"}</definedName>
    <definedName name="______TC1" hidden="1">{#N/A,#N/A,FALSE,"물량산출"}</definedName>
    <definedName name="______wet4" localSheetId="0" hidden="1">{#N/A,#N/A,FALSE,"포장1";#N/A,#N/A,FALSE,"포장1"}</definedName>
    <definedName name="______wet4" localSheetId="4" hidden="1">{#N/A,#N/A,FALSE,"포장1";#N/A,#N/A,FALSE,"포장1"}</definedName>
    <definedName name="______wet4" hidden="1">{#N/A,#N/A,FALSE,"포장1";#N/A,#N/A,FALSE,"포장1"}</definedName>
    <definedName name="______wrn9" localSheetId="4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0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4" hidden="1">{"'Sheet1'!$A$4386:$N$4591"}</definedName>
    <definedName name="_____dec05" hidden="1">{"'Sheet1'!$A$4386:$N$4591"}</definedName>
    <definedName name="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may1" localSheetId="0" hidden="1">{#N/A,#N/A,FALSE,"MARCH"}</definedName>
    <definedName name="_____may1" localSheetId="4" hidden="1">{#N/A,#N/A,FALSE,"MARCH"}</definedName>
    <definedName name="_____may1" hidden="1">{#N/A,#N/A,FALSE,"MARCH"}</definedName>
    <definedName name="_____MCC3" localSheetId="4" hidden="1">{#N/A,#N/A,FALSE,"CCTV"}</definedName>
    <definedName name="_____MCC3" hidden="1">{#N/A,#N/A,FALSE,"CCTV"}</definedName>
    <definedName name="_____new8" hidden="1">[3]GRSummary!#REF!</definedName>
    <definedName name="_____ngk1109" localSheetId="0" hidden="1">{#N/A,#N/A,FALSE,"估價單  (3)"}</definedName>
    <definedName name="_____ngk1109" localSheetId="4" hidden="1">{#N/A,#N/A,FALSE,"估價單  (3)"}</definedName>
    <definedName name="_____ngk1109" hidden="1">{#N/A,#N/A,FALSE,"估價單  (3)"}</definedName>
    <definedName name="_____nil1" localSheetId="0" hidden="1">{"Inflation-BaseYear",#N/A,FALSE,"Inputs"}</definedName>
    <definedName name="_____nil1" localSheetId="4" hidden="1">{"Inflation-BaseYear",#N/A,FALSE,"Inputs"}</definedName>
    <definedName name="_____nil1" hidden="1">{"Inflation-BaseYear",#N/A,FALSE,"Inputs"}</definedName>
    <definedName name="_____nil2" localSheetId="0" hidden="1">{"Output-3Column",#N/A,FALSE,"Output"}</definedName>
    <definedName name="_____nil2" localSheetId="4" hidden="1">{"Output-3Column",#N/A,FALSE,"Output"}</definedName>
    <definedName name="_____nil2" hidden="1">{"Output-3Column",#N/A,FALSE,"Output"}</definedName>
    <definedName name="_____nil3" localSheetId="0" hidden="1">{"Output-All",#N/A,FALSE,"Output"}</definedName>
    <definedName name="_____nil3" localSheetId="4" hidden="1">{"Output-All",#N/A,FALSE,"Output"}</definedName>
    <definedName name="_____nil3" hidden="1">{"Output-All",#N/A,FALSE,"Output"}</definedName>
    <definedName name="_____nil4" localSheetId="0" hidden="1">{"Output-BaseYear",#N/A,FALSE,"Output"}</definedName>
    <definedName name="_____nil4" localSheetId="4" hidden="1">{"Output-BaseYear",#N/A,FALSE,"Output"}</definedName>
    <definedName name="_____nil4" hidden="1">{"Output-BaseYear",#N/A,FALSE,"Output"}</definedName>
    <definedName name="_____nil5" localSheetId="0" hidden="1">{"Output-Min",#N/A,FALSE,"Output"}</definedName>
    <definedName name="_____nil5" localSheetId="4" hidden="1">{"Output-Min",#N/A,FALSE,"Output"}</definedName>
    <definedName name="_____nil5" hidden="1">{"Output-Min",#N/A,FALSE,"Output"}</definedName>
    <definedName name="_____nil6" localSheetId="0" hidden="1">{"Output%",#N/A,FALSE,"Output"}</definedName>
    <definedName name="_____nil6" localSheetId="4" hidden="1">{"Output%",#N/A,FALSE,"Output"}</definedName>
    <definedName name="_____nil6" hidden="1">{"Output%",#N/A,FALSE,"Output"}</definedName>
    <definedName name="_____nil7" localSheetId="0" hidden="1">{#N/A,#N/A,FALSE,"963YR";#N/A,#N/A,FALSE,"mkt mix";#N/A,#N/A,FALSE,"sect 5";#N/A,#N/A,FALSE,"sect 6";#N/A,#N/A,FALSE,"csh";#N/A,#N/A,FALSE,"capx";#N/A,#N/A,FALSE,"bal sheet"}</definedName>
    <definedName name="_____nil7" localSheetId="4" hidden="1">{#N/A,#N/A,FALSE,"963YR";#N/A,#N/A,FALSE,"mkt mix";#N/A,#N/A,FALSE,"sect 5";#N/A,#N/A,FALSE,"sect 6";#N/A,#N/A,FALSE,"csh";#N/A,#N/A,FALSE,"capx";#N/A,#N/A,FALSE,"bal sheet"}</definedName>
    <definedName name="_____nil7" hidden="1">{#N/A,#N/A,FALSE,"963YR";#N/A,#N/A,FALSE,"mkt mix";#N/A,#N/A,FALSE,"sect 5";#N/A,#N/A,FALSE,"sect 6";#N/A,#N/A,FALSE,"csh";#N/A,#N/A,FALSE,"capx";#N/A,#N/A,FALSE,"bal sheet"}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0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4" hidden="1">{"'Sheet1'!$A$4386:$N$4591"}</definedName>
    <definedName name="____dec05" hidden="1">{"'Sheet1'!$A$4386:$N$4591"}</definedName>
    <definedName name="____EE1" localSheetId="4" hidden="1">{#N/A,#N/A,FALSE,"단가표지"}</definedName>
    <definedName name="____EE1" hidden="1">{#N/A,#N/A,FALSE,"단가표지"}</definedName>
    <definedName name="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fin2" hidden="1">#REF!</definedName>
    <definedName name="____may1" localSheetId="0" hidden="1">{#N/A,#N/A,FALSE,"MARCH"}</definedName>
    <definedName name="____may1" localSheetId="4" hidden="1">{#N/A,#N/A,FALSE,"MARCH"}</definedName>
    <definedName name="____may1" hidden="1">{#N/A,#N/A,FALSE,"MARCH"}</definedName>
    <definedName name="____MCC3" localSheetId="4" hidden="1">{#N/A,#N/A,FALSE,"CCTV"}</definedName>
    <definedName name="____MCC3" hidden="1">{#N/A,#N/A,FALSE,"CCTV"}</definedName>
    <definedName name="____new8" localSheetId="0" hidden="1">[3]GRSummary!#REF!</definedName>
    <definedName name="____new8" hidden="1">[3]GRSummary!#REF!</definedName>
    <definedName name="____ngk1109" localSheetId="0" hidden="1">{#N/A,#N/A,FALSE,"估價單  (3)"}</definedName>
    <definedName name="____ngk1109" localSheetId="4" hidden="1">{#N/A,#N/A,FALSE,"估價單  (3)"}</definedName>
    <definedName name="____ngk1109" hidden="1">{#N/A,#N/A,FALSE,"估價單  (3)"}</definedName>
    <definedName name="____nil1" localSheetId="0" hidden="1">{"Inflation-BaseYear",#N/A,FALSE,"Inputs"}</definedName>
    <definedName name="____nil1" localSheetId="4" hidden="1">{"Inflation-BaseYear",#N/A,FALSE,"Inputs"}</definedName>
    <definedName name="____nil1" hidden="1">{"Inflation-BaseYear",#N/A,FALSE,"Inputs"}</definedName>
    <definedName name="____nil2" localSheetId="0" hidden="1">{"Output-3Column",#N/A,FALSE,"Output"}</definedName>
    <definedName name="____nil2" localSheetId="4" hidden="1">{"Output-3Column",#N/A,FALSE,"Output"}</definedName>
    <definedName name="____nil2" hidden="1">{"Output-3Column",#N/A,FALSE,"Output"}</definedName>
    <definedName name="____nil3" localSheetId="0" hidden="1">{"Output-All",#N/A,FALSE,"Output"}</definedName>
    <definedName name="____nil3" localSheetId="4" hidden="1">{"Output-All",#N/A,FALSE,"Output"}</definedName>
    <definedName name="____nil3" hidden="1">{"Output-All",#N/A,FALSE,"Output"}</definedName>
    <definedName name="____nil4" localSheetId="0" hidden="1">{"Output-BaseYear",#N/A,FALSE,"Output"}</definedName>
    <definedName name="____nil4" localSheetId="4" hidden="1">{"Output-BaseYear",#N/A,FALSE,"Output"}</definedName>
    <definedName name="____nil4" hidden="1">{"Output-BaseYear",#N/A,FALSE,"Output"}</definedName>
    <definedName name="____nil5" localSheetId="0" hidden="1">{"Output-Min",#N/A,FALSE,"Output"}</definedName>
    <definedName name="____nil5" localSheetId="4" hidden="1">{"Output-Min",#N/A,FALSE,"Output"}</definedName>
    <definedName name="____nil5" hidden="1">{"Output-Min",#N/A,FALSE,"Output"}</definedName>
    <definedName name="____nil6" localSheetId="0" hidden="1">{"Output%",#N/A,FALSE,"Output"}</definedName>
    <definedName name="____nil6" localSheetId="4" hidden="1">{"Output%",#N/A,FALSE,"Output"}</definedName>
    <definedName name="____nil6" hidden="1">{"Output%",#N/A,FALSE,"Output"}</definedName>
    <definedName name="____nil7" localSheetId="0" hidden="1">{#N/A,#N/A,FALSE,"963YR";#N/A,#N/A,FALSE,"mkt mix";#N/A,#N/A,FALSE,"sect 5";#N/A,#N/A,FALSE,"sect 6";#N/A,#N/A,FALSE,"csh";#N/A,#N/A,FALSE,"capx";#N/A,#N/A,FALSE,"bal sheet"}</definedName>
    <definedName name="____nil7" localSheetId="4" hidden="1">{#N/A,#N/A,FALSE,"963YR";#N/A,#N/A,FALSE,"mkt mix";#N/A,#N/A,FALSE,"sect 5";#N/A,#N/A,FALSE,"sect 6";#N/A,#N/A,FALSE,"csh";#N/A,#N/A,FALSE,"capx";#N/A,#N/A,FALSE,"bal sheet"}</definedName>
    <definedName name="____nil7" hidden="1">{#N/A,#N/A,FALSE,"963YR";#N/A,#N/A,FALSE,"mkt mix";#N/A,#N/A,FALSE,"sect 5";#N/A,#N/A,FALSE,"sect 6";#N/A,#N/A,FALSE,"csh";#N/A,#N/A,FALSE,"capx";#N/A,#N/A,FALSE,"bal sheet"}</definedName>
    <definedName name="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K2" localSheetId="4" hidden="1">{"'장비'!$A$3:$M$12"}</definedName>
    <definedName name="____PK2" hidden="1">{"'장비'!$A$3:$M$12"}</definedName>
    <definedName name="____PKG3" localSheetId="4" hidden="1">{"'장비'!$A$3:$M$12"}</definedName>
    <definedName name="____PKG3" hidden="1">{"'장비'!$A$3:$M$12"}</definedName>
    <definedName name="____qqq222" localSheetId="4" hidden="1">{"'장비'!$A$3:$M$12"}</definedName>
    <definedName name="____qqq222" hidden="1">{"'장비'!$A$3:$M$12"}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4" hidden="1">{#N/A,#N/A,FALSE,"포장2"}</definedName>
    <definedName name="____S3" hidden="1">{#N/A,#N/A,FALSE,"포장2"}</definedName>
    <definedName name="____TC1" localSheetId="0" hidden="1">{#N/A,#N/A,FALSE,"물량산출"}</definedName>
    <definedName name="____TC1" localSheetId="4" hidden="1">{#N/A,#N/A,FALSE,"물량산출"}</definedName>
    <definedName name="____TC1" hidden="1">{#N/A,#N/A,FALSE,"물량산출"}</definedName>
    <definedName name="____wet4" localSheetId="0" hidden="1">{#N/A,#N/A,FALSE,"포장1";#N/A,#N/A,FALSE,"포장1"}</definedName>
    <definedName name="____wet4" localSheetId="4" hidden="1">{#N/A,#N/A,FALSE,"포장1";#N/A,#N/A,FALSE,"포장1"}</definedName>
    <definedName name="____wet4" hidden="1">{#N/A,#N/A,FALSE,"포장1";#N/A,#N/A,FALSE,"포장1"}</definedName>
    <definedName name="____wrn9" localSheetId="4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3" hidden="1">'[4]Qtrly CF'!#REF!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0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om2" localSheetId="4" hidden="1">{"'Break down'!$A$4"}</definedName>
    <definedName name="___com2" hidden="1">{"'Break down'!$A$4"}</definedName>
    <definedName name="___dec05" localSheetId="4" hidden="1">{"'Sheet1'!$A$4386:$N$4591"}</definedName>
    <definedName name="___dec05" hidden="1">{"'Sheet1'!$A$4386:$N$4591"}</definedName>
    <definedName name="___EE1" localSheetId="4" hidden="1">{#N/A,#N/A,FALSE,"단가표지"}</definedName>
    <definedName name="___EE1" hidden="1">{#N/A,#N/A,FALSE,"단가표지"}</definedName>
    <definedName name="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fin2" hidden="1">#REF!</definedName>
    <definedName name="_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ay1" localSheetId="0" hidden="1">{#N/A,#N/A,FALSE,"MARCH"}</definedName>
    <definedName name="___may1" localSheetId="4" hidden="1">{#N/A,#N/A,FALSE,"MARCH"}</definedName>
    <definedName name="___may1" hidden="1">{#N/A,#N/A,FALSE,"MARCH"}</definedName>
    <definedName name="___MCC3" localSheetId="4" hidden="1">{#N/A,#N/A,FALSE,"CCTV"}</definedName>
    <definedName name="___MCC3" hidden="1">{#N/A,#N/A,FALSE,"CCTV"}</definedName>
    <definedName name="___new8" hidden="1">[3]GRSummary!#REF!</definedName>
    <definedName name="___ngk1109" localSheetId="0" hidden="1">{#N/A,#N/A,FALSE,"估價單  (3)"}</definedName>
    <definedName name="___ngk1109" localSheetId="4" hidden="1">{#N/A,#N/A,FALSE,"估價單  (3)"}</definedName>
    <definedName name="___ngk1109" hidden="1">{#N/A,#N/A,FALSE,"估價單  (3)"}</definedName>
    <definedName name="___nil1" localSheetId="0" hidden="1">{"Inflation-BaseYear",#N/A,FALSE,"Inputs"}</definedName>
    <definedName name="___nil1" localSheetId="4" hidden="1">{"Inflation-BaseYear",#N/A,FALSE,"Inputs"}</definedName>
    <definedName name="___nil1" hidden="1">{"Inflation-BaseYear",#N/A,FALSE,"Inputs"}</definedName>
    <definedName name="___nil2" localSheetId="0" hidden="1">{"Output-3Column",#N/A,FALSE,"Output"}</definedName>
    <definedName name="___nil2" localSheetId="4" hidden="1">{"Output-3Column",#N/A,FALSE,"Output"}</definedName>
    <definedName name="___nil2" hidden="1">{"Output-3Column",#N/A,FALSE,"Output"}</definedName>
    <definedName name="___nil3" localSheetId="0" hidden="1">{"Output-All",#N/A,FALSE,"Output"}</definedName>
    <definedName name="___nil3" localSheetId="4" hidden="1">{"Output-All",#N/A,FALSE,"Output"}</definedName>
    <definedName name="___nil3" hidden="1">{"Output-All",#N/A,FALSE,"Output"}</definedName>
    <definedName name="___nil4" localSheetId="0" hidden="1">{"Output-BaseYear",#N/A,FALSE,"Output"}</definedName>
    <definedName name="___nil4" localSheetId="4" hidden="1">{"Output-BaseYear",#N/A,FALSE,"Output"}</definedName>
    <definedName name="___nil4" hidden="1">{"Output-BaseYear",#N/A,FALSE,"Output"}</definedName>
    <definedName name="___nil5" localSheetId="0" hidden="1">{"Output-Min",#N/A,FALSE,"Output"}</definedName>
    <definedName name="___nil5" localSheetId="4" hidden="1">{"Output-Min",#N/A,FALSE,"Output"}</definedName>
    <definedName name="___nil5" hidden="1">{"Output-Min",#N/A,FALSE,"Output"}</definedName>
    <definedName name="___nil6" localSheetId="0" hidden="1">{"Output%",#N/A,FALSE,"Output"}</definedName>
    <definedName name="___nil6" localSheetId="4" hidden="1">{"Output%",#N/A,FALSE,"Output"}</definedName>
    <definedName name="___nil6" hidden="1">{"Output%",#N/A,FALSE,"Output"}</definedName>
    <definedName name="___nil7" localSheetId="0" hidden="1">{#N/A,#N/A,FALSE,"963YR";#N/A,#N/A,FALSE,"mkt mix";#N/A,#N/A,FALSE,"sect 5";#N/A,#N/A,FALSE,"sect 6";#N/A,#N/A,FALSE,"csh";#N/A,#N/A,FALSE,"capx";#N/A,#N/A,FALSE,"bal sheet"}</definedName>
    <definedName name="___nil7" localSheetId="4" hidden="1">{#N/A,#N/A,FALSE,"963YR";#N/A,#N/A,FALSE,"mkt mix";#N/A,#N/A,FALSE,"sect 5";#N/A,#N/A,FALSE,"sect 6";#N/A,#N/A,FALSE,"csh";#N/A,#N/A,FALSE,"capx";#N/A,#N/A,FALSE,"bal sheet"}</definedName>
    <definedName name="___nil7" hidden="1">{#N/A,#N/A,FALSE,"963YR";#N/A,#N/A,FALSE,"mkt mix";#N/A,#N/A,FALSE,"sect 5";#N/A,#N/A,FALSE,"sect 6";#N/A,#N/A,FALSE,"csh";#N/A,#N/A,FALSE,"capx";#N/A,#N/A,FALSE,"bal sheet"}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4" hidden="1">{"'장비'!$A$3:$M$12"}</definedName>
    <definedName name="___PK2" hidden="1">{"'장비'!$A$3:$M$12"}</definedName>
    <definedName name="___PKG3" localSheetId="4" hidden="1">{"'장비'!$A$3:$M$12"}</definedName>
    <definedName name="___PKG3" hidden="1">{"'장비'!$A$3:$M$12"}</definedName>
    <definedName name="___qqq222" localSheetId="4" hidden="1">{"'장비'!$A$3:$M$12"}</definedName>
    <definedName name="___qqq222" hidden="1">{"'장비'!$A$3:$M$12"}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4" hidden="1">{#N/A,#N/A,FALSE,"포장2"}</definedName>
    <definedName name="___S3" hidden="1">{#N/A,#N/A,FALSE,"포장2"}</definedName>
    <definedName name="___TC1" localSheetId="0" hidden="1">{#N/A,#N/A,FALSE,"물량산출"}</definedName>
    <definedName name="___TC1" localSheetId="4" hidden="1">{#N/A,#N/A,FALSE,"물량산출"}</definedName>
    <definedName name="___TC1" hidden="1">{#N/A,#N/A,FALSE,"물량산출"}</definedName>
    <definedName name="___thinkcell11wvTEL6W0W2zDrq5o.quA" hidden="1">#REF!</definedName>
    <definedName name="___wet4" localSheetId="0" hidden="1">{#N/A,#N/A,FALSE,"포장1";#N/A,#N/A,FALSE,"포장1"}</definedName>
    <definedName name="___wet4" localSheetId="4" hidden="1">{#N/A,#N/A,FALSE,"포장1";#N/A,#N/A,FALSE,"포장1"}</definedName>
    <definedName name="___wet4" hidden="1">{#N/A,#N/A,FALSE,"포장1";#N/A,#N/A,FALSE,"포장1"}</definedName>
    <definedName name="___wrn9" localSheetId="4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123Graph_ACHART_1" hidden="1">[5]Cash2!$G$16:$G$31</definedName>
    <definedName name="__1__123Graph_ACHART_3" localSheetId="0" hidden="1">[6]CASHFLOWS!#REF!</definedName>
    <definedName name="__1__123Graph_ACHART_3" hidden="1">[6]CASHFLOWS!#REF!</definedName>
    <definedName name="__123Graph_A" hidden="1">'[7]Rate Analysis'!#REF!</definedName>
    <definedName name="__123Graph_ACHART1" hidden="1">'[8]입찰내역 발주처 양식'!#REF!</definedName>
    <definedName name="__123Graph_ACURRENT" hidden="1">[9]FitOutConfCentre!#REF!</definedName>
    <definedName name="__123Graph_APETER" localSheetId="0" hidden="1">#REF!</definedName>
    <definedName name="__123Graph_APETER" hidden="1">#REF!</definedName>
    <definedName name="__123Graph_B" localSheetId="0" hidden="1">'[7]Rate Analysis'!#REF!</definedName>
    <definedName name="__123Graph_B" hidden="1">'[7]Rate Analysis'!#REF!</definedName>
    <definedName name="__123Graph_BCURRENT" hidden="1">[10]MOS!$C$6:$C$15</definedName>
    <definedName name="__123Graph_C" hidden="1">'[7]Rate Analysis'!#REF!</definedName>
    <definedName name="__123Graph_CCURRENT" hidden="1">[10]MOS!$D$6:$D$15</definedName>
    <definedName name="__123Graph_D" hidden="1">'[7]Rate Analysis'!#REF!</definedName>
    <definedName name="__123Graph_DCURRENT" hidden="1">[10]MOS!$E$6:$E$15</definedName>
    <definedName name="__123Graph_E" hidden="1">'[7]Rate Analysis'!#REF!</definedName>
    <definedName name="__123Graph_ECURRENT" hidden="1">[10]MOS!$F$6:$F$15</definedName>
    <definedName name="__123Graph_F" hidden="1">'[7]Rate Analysis'!#REF!</definedName>
    <definedName name="__123Graph_FCURRENT" hidden="1">[10]MOS!$G$6:$G$15</definedName>
    <definedName name="__123Graph_X" hidden="1">'[7]Rate Analysis'!#REF!</definedName>
    <definedName name="__123Graph_XCHART1" hidden="1">'[8]입찰내역 발주처 양식'!#REF!</definedName>
    <definedName name="__123Graph_XCURRENT" hidden="1">'[8]입찰내역 발주처 양식'!#REF!</definedName>
    <definedName name="__123Graph_XPETER" localSheetId="0" hidden="1">#REF!</definedName>
    <definedName name="__123Graph_XPETER" hidden="1">#REF!</definedName>
    <definedName name="__2__123Graph_ACHART_2" hidden="1">[5]Z!$T$179:$AH$179</definedName>
    <definedName name="__2__123Graph_ACHART_4" localSheetId="0" hidden="1">[6]CASHFLOWS!#REF!</definedName>
    <definedName name="__2__123Graph_ACHART_4" hidden="1">[6]CASHFLOWS!#REF!</definedName>
    <definedName name="__3__123Graph_BCHART_2" hidden="1">[5]Z!$T$180:$AH$180</definedName>
    <definedName name="__3__123Graph_BCHART_3" localSheetId="0" hidden="1">[6]CASHFLOWS!#REF!</definedName>
    <definedName name="__3__123Graph_BCHART_3" hidden="1">[6]CASHFLOWS!#REF!</definedName>
    <definedName name="__4__123Graph_BCHART_4" hidden="1">[6]CASHFLOWS!#REF!</definedName>
    <definedName name="__4__123Graph_CCHART_1" hidden="1">[5]Cash2!$J$16:$J$36</definedName>
    <definedName name="__5__123Graph_DCHART_1" hidden="1">[5]Cash2!$K$16:$K$36</definedName>
    <definedName name="__5__123Graph_XCHART_3" hidden="1">[6]CASHFLOWS!$B$15:$B$29</definedName>
    <definedName name="__6__123Graph_XCHART_4" hidden="1">[6]CASHFLOWS!$B$15:$B$29</definedName>
    <definedName name="__a3" localSheetId="4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a1" localSheetId="0" hidden="1">{"AnnualRentRoll",#N/A,FALSE,"RentRoll"}</definedName>
    <definedName name="__aa1" localSheetId="4" hidden="1">{"AnnualRentRoll",#N/A,FALSE,"RentRoll"}</definedName>
    <definedName name="__aa1" hidden="1">{"AnnualRentRoll",#N/A,FALSE,"RentRoll"}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0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4" hidden="1">{"'Break down'!$A$4"}</definedName>
    <definedName name="__com2" hidden="1">{"'Break down'!$A$4"}</definedName>
    <definedName name="__dec05" localSheetId="4" hidden="1">{"'Sheet1'!$A$4386:$N$4591"}</definedName>
    <definedName name="__dec05" hidden="1">{"'Sheet1'!$A$4386:$N$4591"}</definedName>
    <definedName name="__DEC22" localSheetId="0" hidden="1">{#N/A,#N/A,TRUE,"arnitower";#N/A,#N/A,TRUE,"arnigarage "}</definedName>
    <definedName name="__DEC22" localSheetId="4" hidden="1">{#N/A,#N/A,TRUE,"arnitower";#N/A,#N/A,TRUE,"arnigarage "}</definedName>
    <definedName name="__DEC22" hidden="1">{#N/A,#N/A,TRUE,"arnitower";#N/A,#N/A,TRUE,"arnigarage "}</definedName>
    <definedName name="__EE1" localSheetId="4" hidden="1">{#N/A,#N/A,FALSE,"단가표지"}</definedName>
    <definedName name="__EE1" hidden="1">{#N/A,#N/A,FALSE,"단가표지"}</definedName>
    <definedName name="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FDS_HYPERLINK_TOGGLE_STATE__" hidden="1">"ON"</definedName>
    <definedName name="_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in2" hidden="1">#REF!</definedName>
    <definedName name="__gc09" localSheetId="0" hidden="1">{#N/A,#N/A,TRUE,"arnitower";#N/A,#N/A,TRUE,"arnigarage "}</definedName>
    <definedName name="__gc09" localSheetId="4" hidden="1">{#N/A,#N/A,TRUE,"arnitower";#N/A,#N/A,TRUE,"arnigarage "}</definedName>
    <definedName name="__gc09" hidden="1">{#N/A,#N/A,TRUE,"arnitower";#N/A,#N/A,TRUE,"arnigarage "}</definedName>
    <definedName name="__ggg2" localSheetId="0" hidden="1">{"View1",#N/A,FALSE,"Sheet1";"View2",#N/A,FALSE,"Sheet1"}</definedName>
    <definedName name="__ggg2" localSheetId="4" hidden="1">{"View1",#N/A,FALSE,"Sheet1";"View2",#N/A,FALSE,"Sheet1"}</definedName>
    <definedName name="__ggg2" hidden="1">{"View1",#N/A,FALSE,"Sheet1";"View2",#N/A,FALSE,"Sheet1"}</definedName>
    <definedName name="__ggg3" localSheetId="0" hidden="1">{"View1",#N/A,FALSE,"Sheet1";"View2",#N/A,FALSE,"Sheet1"}</definedName>
    <definedName name="__ggg3" localSheetId="4" hidden="1">{"View1",#N/A,FALSE,"Sheet1";"View2",#N/A,FALSE,"Sheet1"}</definedName>
    <definedName name="__ggg3" hidden="1">{"View1",#N/A,FALSE,"Sheet1";"View2",#N/A,FALSE,"Sheet1"}</definedName>
    <definedName name="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ey2" hidden="1">#REF!</definedName>
    <definedName name="__may1" localSheetId="0" hidden="1">{#N/A,#N/A,FALSE,"MARCH"}</definedName>
    <definedName name="__may1" localSheetId="4" hidden="1">{#N/A,#N/A,FALSE,"MARCH"}</definedName>
    <definedName name="__may1" hidden="1">{#N/A,#N/A,FALSE,"MARCH"}</definedName>
    <definedName name="__MCC3" localSheetId="4" hidden="1">{#N/A,#N/A,FALSE,"CCTV"}</definedName>
    <definedName name="__MCC3" hidden="1">{#N/A,#N/A,FALSE,"CCTV"}</definedName>
    <definedName name="__new8" hidden="1">[3]GRSummary!#REF!</definedName>
    <definedName name="__ngk1109" localSheetId="0" hidden="1">{#N/A,#N/A,FALSE,"估價單  (3)"}</definedName>
    <definedName name="__ngk1109" localSheetId="4" hidden="1">{#N/A,#N/A,FALSE,"估價單  (3)"}</definedName>
    <definedName name="__ngk1109" hidden="1">{#N/A,#N/A,FALSE,"估價單  (3)"}</definedName>
    <definedName name="__nil1" localSheetId="0" hidden="1">{"Inflation-BaseYear",#N/A,FALSE,"Inputs"}</definedName>
    <definedName name="__nil1" localSheetId="4" hidden="1">{"Inflation-BaseYear",#N/A,FALSE,"Inputs"}</definedName>
    <definedName name="__nil1" hidden="1">{"Inflation-BaseYear",#N/A,FALSE,"Inputs"}</definedName>
    <definedName name="__nil2" localSheetId="0" hidden="1">{"Output-3Column",#N/A,FALSE,"Output"}</definedName>
    <definedName name="__nil2" localSheetId="4" hidden="1">{"Output-3Column",#N/A,FALSE,"Output"}</definedName>
    <definedName name="__nil2" hidden="1">{"Output-3Column",#N/A,FALSE,"Output"}</definedName>
    <definedName name="__nil3" localSheetId="0" hidden="1">{"Output-All",#N/A,FALSE,"Output"}</definedName>
    <definedName name="__nil3" localSheetId="4" hidden="1">{"Output-All",#N/A,FALSE,"Output"}</definedName>
    <definedName name="__nil3" hidden="1">{"Output-All",#N/A,FALSE,"Output"}</definedName>
    <definedName name="__nil4" localSheetId="0" hidden="1">{"Output-BaseYear",#N/A,FALSE,"Output"}</definedName>
    <definedName name="__nil4" localSheetId="4" hidden="1">{"Output-BaseYear",#N/A,FALSE,"Output"}</definedName>
    <definedName name="__nil4" hidden="1">{"Output-BaseYear",#N/A,FALSE,"Output"}</definedName>
    <definedName name="__nil5" localSheetId="0" hidden="1">{"Output-Min",#N/A,FALSE,"Output"}</definedName>
    <definedName name="__nil5" localSheetId="4" hidden="1">{"Output-Min",#N/A,FALSE,"Output"}</definedName>
    <definedName name="__nil5" hidden="1">{"Output-Min",#N/A,FALSE,"Output"}</definedName>
    <definedName name="__nil6" localSheetId="0" hidden="1">{"Output%",#N/A,FALSE,"Output"}</definedName>
    <definedName name="__nil6" localSheetId="4" hidden="1">{"Output%",#N/A,FALSE,"Output"}</definedName>
    <definedName name="__nil6" hidden="1">{"Output%",#N/A,FALSE,"Output"}</definedName>
    <definedName name="__nil7" localSheetId="0" hidden="1">{#N/A,#N/A,FALSE,"963YR";#N/A,#N/A,FALSE,"mkt mix";#N/A,#N/A,FALSE,"sect 5";#N/A,#N/A,FALSE,"sect 6";#N/A,#N/A,FALSE,"csh";#N/A,#N/A,FALSE,"capx";#N/A,#N/A,FALSE,"bal sheet"}</definedName>
    <definedName name="__nil7" localSheetId="4" hidden="1">{#N/A,#N/A,FALSE,"963YR";#N/A,#N/A,FALSE,"mkt mix";#N/A,#N/A,FALSE,"sect 5";#N/A,#N/A,FALSE,"sect 6";#N/A,#N/A,FALSE,"csh";#N/A,#N/A,FALSE,"capx";#N/A,#N/A,FALSE,"bal sheet"}</definedName>
    <definedName name="__nil7" hidden="1">{#N/A,#N/A,FALSE,"963YR";#N/A,#N/A,FALSE,"mkt mix";#N/A,#N/A,FALSE,"sect 5";#N/A,#N/A,FALSE,"sect 6";#N/A,#N/A,FALSE,"csh";#N/A,#N/A,FALSE,"capx";#N/A,#N/A,FALSE,"bal sheet"}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4" hidden="1">{"'장비'!$A$3:$M$12"}</definedName>
    <definedName name="__PK2" hidden="1">{"'장비'!$A$3:$M$12"}</definedName>
    <definedName name="__PKG3" localSheetId="4" hidden="1">{"'장비'!$A$3:$M$12"}</definedName>
    <definedName name="__PKG3" hidden="1">{"'장비'!$A$3:$M$12"}</definedName>
    <definedName name="__qqq222" localSheetId="4" hidden="1">{"'장비'!$A$3:$M$12"}</definedName>
    <definedName name="__qqq222" hidden="1">{"'장비'!$A$3:$M$12"}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4" hidden="1">{#N/A,#N/A,FALSE,"포장2"}</definedName>
    <definedName name="__S3" hidden="1">{#N/A,#N/A,FALSE,"포장2"}</definedName>
    <definedName name="__TC1" localSheetId="0" hidden="1">{#N/A,#N/A,FALSE,"물량산출"}</definedName>
    <definedName name="__TC1" localSheetId="4" hidden="1">{#N/A,#N/A,FALSE,"물량산출"}</definedName>
    <definedName name="__TC1" hidden="1">{#N/A,#N/A,FALSE,"물량산출"}</definedName>
    <definedName name="__wet4" localSheetId="0" hidden="1">{#N/A,#N/A,FALSE,"포장1";#N/A,#N/A,FALSE,"포장1"}</definedName>
    <definedName name="__wet4" localSheetId="4" hidden="1">{#N/A,#N/A,FALSE,"포장1";#N/A,#N/A,FALSE,"포장1"}</definedName>
    <definedName name="__wet4" hidden="1">{#N/A,#N/A,FALSE,"포장1";#N/A,#N/A,FALSE,"포장1"}</definedName>
    <definedName name="__wrn9" localSheetId="4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123Graph_ACHART_3" hidden="1">[6]CASHFLOWS!#REF!</definedName>
    <definedName name="_1__123Graph_ACHART_1" hidden="1">[11]Cash2!$G$16:$G$31</definedName>
    <definedName name="_1__123Graph_ACHART_12" hidden="1">[12]Demand!#REF!</definedName>
    <definedName name="_1__123Graph_ACHART_1A" hidden="1">'[8]입찰내역 발주처 양식'!#REF!</definedName>
    <definedName name="_1__123Graph_AChart_1E" hidden="1">[13]graphs!#REF!</definedName>
    <definedName name="_1__123Graph_ACHART_3" hidden="1">[6]CASHFLOWS!#REF!</definedName>
    <definedName name="_10___123Graph_ACHART_4" hidden="1">[6]CASHFLOWS!#REF!</definedName>
    <definedName name="_10__123Graph_ACHART_15" hidden="1">[14]Occ!#REF!</definedName>
    <definedName name="_10__123Graph_ACHART_17" hidden="1">[15]Occ!#REF!</definedName>
    <definedName name="_10__123Graph_ACHART_18" hidden="1">[16]Summ!#REF!</definedName>
    <definedName name="_10__123Graph_BCHART_16" hidden="1">[12]Occ!#REF!</definedName>
    <definedName name="_10__123Graph_BChart_2E" hidden="1">[13]graphs!#REF!</definedName>
    <definedName name="_101__123Graph_ECHART_22" hidden="1">[14]Occ!#REF!</definedName>
    <definedName name="_103__123Graph_FCHART_14" hidden="1">[17]Occ!$F$100:$P$100</definedName>
    <definedName name="_106__123Graph_FCHART_15" hidden="1">[14]Occ!#REF!</definedName>
    <definedName name="_109__123Graph_FCHART_16" hidden="1">[14]Occ!#REF!</definedName>
    <definedName name="_11__123Graph_BCHART_17" hidden="1">[12]Occ!#REF!</definedName>
    <definedName name="_11__123Graph_BChart_3E" hidden="1">[13]graphs!#REF!</definedName>
    <definedName name="_11__123Graph_BCHART_4" hidden="1">[6]CASHFLOWS!#REF!</definedName>
    <definedName name="_112__123Graph_FCHART_17" hidden="1">[14]Occ!#REF!</definedName>
    <definedName name="_115__123Graph_FCHART_22" hidden="1">[14]Occ!#REF!</definedName>
    <definedName name="_117__123Graph_XCHART_13" hidden="1">[17]Demand!$G$33:$L$33</definedName>
    <definedName name="_119__123Graph_XCHART_14" hidden="1">[17]Occ!$F$94:$P$94</definedName>
    <definedName name="_12__123Graph_ACHART_18" hidden="1">[15]Demand!#REF!</definedName>
    <definedName name="_12__123Graph_ACHART_19" hidden="1">[16]Summ!#REF!</definedName>
    <definedName name="_12__123Graph_BCHART_22" hidden="1">[12]Occ!#REF!</definedName>
    <definedName name="_12__123Graph_BCHART_4" hidden="1">[6]CASHFLOWS!#REF!</definedName>
    <definedName name="_12__123Graph_BChart_4E" hidden="1">[13]graphs!#REF!</definedName>
    <definedName name="_122__123Graph_XCHART_15" hidden="1">[14]Occ!#REF!</definedName>
    <definedName name="_123aGraph_Achart12" hidden="1">[18]Demand!#REF!</definedName>
    <definedName name="_123graph_a" hidden="1">'[19]Qtrly CF'!#REF!</definedName>
    <definedName name="_123GRAPH_ACCURANT" localSheetId="0" hidden="1">[20]FitOutConfCentre!#REF!</definedName>
    <definedName name="_123GRAPH_ACCURANT" hidden="1">[20]FitOutConfCentre!#REF!</definedName>
    <definedName name="_123graph_b" hidden="1">'[19]Qtrly CF'!#REF!</definedName>
    <definedName name="_123Graph_x" hidden="1">'[7]Rate Analysis'!#REF!</definedName>
    <definedName name="_124GRA" hidden="1">[21]FitOutConfCentre!#REF!</definedName>
    <definedName name="_125__123Graph_XCHART_16" hidden="1">[14]Occ!#REF!</definedName>
    <definedName name="_128__123Graph_XCHART_17" hidden="1">[14]Occ!#REF!</definedName>
    <definedName name="_13___123Graph_BCHART_3" hidden="1">[6]CASHFLOWS!#REF!</definedName>
    <definedName name="_13__123Graph_ACHART_16" hidden="1">[14]Occ!#REF!</definedName>
    <definedName name="_13__123Graph_BChart_5E" hidden="1">[13]graphs!#REF!</definedName>
    <definedName name="_13__123Graph_CCHART_15" hidden="1">[12]Occ!#REF!</definedName>
    <definedName name="_13__123Graph_XCHART_3" hidden="1">[6]CASHFLOWS!$B$15:$B$29</definedName>
    <definedName name="_131__123Graph_XCHART_18" hidden="1">[14]Summ!#REF!</definedName>
    <definedName name="_134__123Graph_XCHART_19" hidden="1">[14]Summ!#REF!</definedName>
    <definedName name="_136__123Graph_XCHART_20" hidden="1">[17]Occ!$F$30:$P$30</definedName>
    <definedName name="_138__123Graph_XCHART_21" hidden="1">[17]Occ!$F$30:$P$30</definedName>
    <definedName name="_14__123Graph_ACHART_19" hidden="1">[15]Demand!#REF!</definedName>
    <definedName name="_14__123Graph_ACHART_21" hidden="1">[16]Occ!#REF!</definedName>
    <definedName name="_14__123Graph_BChart_6E" hidden="1">[13]graphs!#REF!</definedName>
    <definedName name="_14__123Graph_CCHART_16" hidden="1">[12]Occ!#REF!</definedName>
    <definedName name="_14__123Graph_XCHART_4" hidden="1">[6]CASHFLOWS!$B$15:$B$29</definedName>
    <definedName name="_141__123Graph_XCHART_22" hidden="1">[14]Occ!#REF!</definedName>
    <definedName name="_142__123Graph_XCHART_3" hidden="1">'[22]new val'!$CC$180:$CC$200</definedName>
    <definedName name="_143__123Graph_XCHART_4" hidden="1">'[22]new val'!$AJ$59:$AJ$78</definedName>
    <definedName name="_146__123Graph_XSEG_PIE" hidden="1">[14]Summ!#REF!</definedName>
    <definedName name="_15__123Graph_ACHART_20" hidden="1">[23]Occ!$G$38:$P$38</definedName>
    <definedName name="_15__123Graph_BChart_7E" hidden="1">[13]graphs!#REF!</definedName>
    <definedName name="_15__123Graph_CCHART_17" hidden="1">[12]Occ!#REF!</definedName>
    <definedName name="_15__123Graph_XCHART_3" hidden="1">[6]CASHFLOWS!$B$15:$B$29</definedName>
    <definedName name="_16___123Graph_BCHART_4" hidden="1">[6]CASHFLOWS!#REF!</definedName>
    <definedName name="_16__123Graph_ACHART_17" hidden="1">[14]Occ!#REF!</definedName>
    <definedName name="_16__123Graph_ASEG_PIE" hidden="1">[16]Summ!#REF!</definedName>
    <definedName name="_16__123Graph_BChart_8E" hidden="1">[13]graphs!#REF!</definedName>
    <definedName name="_16__123Graph_CCHART_22" hidden="1">[12]Occ!#REF!</definedName>
    <definedName name="_16__123Graph_XCHART_4" hidden="1">[6]CASHFLOWS!$B$15:$B$29</definedName>
    <definedName name="_17___123Graph_XCHART_3" hidden="1">[6]CASHFLOWS!$B$15:$B$29</definedName>
    <definedName name="_17__123Graph_ACHART_21" hidden="1">[15]Occ!#REF!</definedName>
    <definedName name="_17__123Graph_CChart_1E" hidden="1">[13]graphs!#REF!</definedName>
    <definedName name="_17__123Graph_CSEG_PIE" hidden="1">[12]Demand!#REF!</definedName>
    <definedName name="_18___123Graph_XCHART_4" hidden="1">[6]CASHFLOWS!$B$15:$B$29</definedName>
    <definedName name="_18__123Graph_ACHART_22" hidden="1">[23]Occ!$G$38:$P$38</definedName>
    <definedName name="_18__123Graph_BCHART_15" hidden="1">[16]Occ!#REF!</definedName>
    <definedName name="_18__123Graph_CChart_2E" hidden="1">[13]graphs!#REF!</definedName>
    <definedName name="_18__123Graph_DCHART_15" hidden="1">[12]Occ!#REF!</definedName>
    <definedName name="_19__123Graph_ACHART_18" hidden="1">[14]Summ!#REF!</definedName>
    <definedName name="_19__123Graph_CChart_3E" hidden="1">[13]graphs!#REF!</definedName>
    <definedName name="_19__123Graph_DCHART_16" hidden="1">[12]Occ!#REF!</definedName>
    <definedName name="_2____123Graph_ACHART_4" hidden="1">[6]CASHFLOWS!#REF!</definedName>
    <definedName name="_2__123Graph_ACHART_12" hidden="1">[16]Summ!#REF!</definedName>
    <definedName name="_2__123Graph_ACHART_15" hidden="1">[12]Occ!#REF!</definedName>
    <definedName name="_2__123Graph_ACHART_1A" hidden="1">'[8]입찰내역 발주처 양식'!#REF!</definedName>
    <definedName name="_2__123Graph_ACHART_2" hidden="1">[11]Z!$T$179:$AH$179</definedName>
    <definedName name="_2__123Graph_AChart_2E" hidden="1">[13]graphs!#REF!</definedName>
    <definedName name="_2__123Graph_ACHART_4" hidden="1">[6]CASHFLOWS!#REF!</definedName>
    <definedName name="_2__123Graph_XCHART_1A" hidden="1">'[8]입찰내역 발주처 양식'!#REF!</definedName>
    <definedName name="_20__123Graph_ASEG_PIE" hidden="1">[15]Demand!#REF!</definedName>
    <definedName name="_20__123Graph_BCHART_16" hidden="1">[16]Occ!#REF!</definedName>
    <definedName name="_20__123Graph_CChart_4E" hidden="1">[13]graphs!#REF!</definedName>
    <definedName name="_20__123Graph_DCHART_17" hidden="1">[12]Occ!#REF!</definedName>
    <definedName name="_21__123Graph_BCHART_13" hidden="1">[23]Demand!$G$35:$L$35</definedName>
    <definedName name="_21__123Graph_CChart_5E" hidden="1">[13]graphs!#REF!</definedName>
    <definedName name="_21__123Graph_DCHART_22" hidden="1">[12]Occ!#REF!</definedName>
    <definedName name="_22__123Graph_ACHART_19" hidden="1">[14]Summ!#REF!</definedName>
    <definedName name="_22__123Graph_BCHART_14" hidden="1">[23]Occ!$F$96:$P$96</definedName>
    <definedName name="_22__123Graph_BCHART_17" hidden="1">[16]Occ!#REF!</definedName>
    <definedName name="_22__123Graph_CChart_6E" hidden="1">[13]graphs!#REF!</definedName>
    <definedName name="_22__123Graph_ECHART_15" hidden="1">[12]Occ!#REF!</definedName>
    <definedName name="_23__123Graph_ACHART_2" hidden="1">'[22]new val'!$CJ$180:$CJ$200</definedName>
    <definedName name="_23__123Graph_ACHART_3" hidden="1">[6]CASHFLOWS!#REF!</definedName>
    <definedName name="_23__123Graph_CChart_7E" hidden="1">[13]graphs!#REF!</definedName>
    <definedName name="_23__123Graph_ECHART_16" hidden="1">[12]Occ!#REF!</definedName>
    <definedName name="_24__123Graph_ACHART_3" hidden="1">[6]CASHFLOWS!#REF!</definedName>
    <definedName name="_24__123Graph_BCHART_15" hidden="1">[15]Occ!#REF!</definedName>
    <definedName name="_24__123Graph_BCHART_22" hidden="1">[16]Occ!#REF!</definedName>
    <definedName name="_24__123Graph_CChart_8E" hidden="1">[13]graphs!#REF!</definedName>
    <definedName name="_24__123Graph_ECHART_17" hidden="1">[12]Occ!#REF!</definedName>
    <definedName name="_25__123Graph_ACHART_20" hidden="1">[17]Occ!$G$38:$P$38</definedName>
    <definedName name="_25__123Graph_ECHART_22" hidden="1">[12]Occ!#REF!</definedName>
    <definedName name="_25__123Graph_XChart_2E" hidden="1">[13]graphs!#REF!</definedName>
    <definedName name="_26__123Graph_BCHART_16" hidden="1">[15]Occ!#REF!</definedName>
    <definedName name="_26__123Graph_CCHART_15" hidden="1">[16]Occ!#REF!</definedName>
    <definedName name="_26__123Graph_FCHART_15" hidden="1">[12]Occ!#REF!</definedName>
    <definedName name="_26__123Graph_XChart_3E" hidden="1">[13]graphs!#REF!</definedName>
    <definedName name="_27__123Graph_FCHART_16" hidden="1">[12]Occ!#REF!</definedName>
    <definedName name="_27__123Graph_XChart_4E" hidden="1">[13]graphs!#REF!</definedName>
    <definedName name="_28__123Graph_ACHART_21" hidden="1">[14]Occ!#REF!</definedName>
    <definedName name="_28__123Graph_ACHART_4" hidden="1">[6]CASHFLOWS!#REF!</definedName>
    <definedName name="_28__123Graph_BCHART_17" hidden="1">[15]Occ!#REF!</definedName>
    <definedName name="_28__123Graph_CCHART_16" hidden="1">[16]Occ!#REF!</definedName>
    <definedName name="_28__123Graph_FCHART_17" hidden="1">[12]Occ!#REF!</definedName>
    <definedName name="_28__123Graph_XChart_5E" hidden="1">[13]graphs!#REF!</definedName>
    <definedName name="_29__123Graph_FCHART_22" hidden="1">[12]Occ!#REF!</definedName>
    <definedName name="_29__123Graph_XChart_6E" hidden="1">[13]graphs!#REF!</definedName>
    <definedName name="_3____123Graph_BCHART_3" hidden="1">[6]CASHFLOWS!#REF!</definedName>
    <definedName name="_3__123Graph_ACHART_12" hidden="1">[14]Summ!#REF!</definedName>
    <definedName name="_3__123Graph_ACHART_13" hidden="1">[23]Demand!$G$34:$L$34</definedName>
    <definedName name="_3__123Graph_ACHART_16" hidden="1">[12]Occ!#REF!</definedName>
    <definedName name="_3__123Graph_ACHART_3" hidden="1">[6]CASHFLOWS!#REF!</definedName>
    <definedName name="_3__123Graph_AChart_3E" hidden="1">[13]graphs!#REF!</definedName>
    <definedName name="_3__123Graph_BCHART_2" hidden="1">[11]Z!$T$180:$AH$180</definedName>
    <definedName name="_3__123Graph_BCHART_3" hidden="1">[6]CASHFLOWS!#REF!</definedName>
    <definedName name="_30__123Graph_ACHART_22" hidden="1">[17]Occ!$G$38:$P$38</definedName>
    <definedName name="_30__123Graph_ACHART_4" hidden="1">[6]CASHFLOWS!#REF!</definedName>
    <definedName name="_30__123Graph_BCHART_22" hidden="1">[15]Occ!#REF!</definedName>
    <definedName name="_30__123Graph_CCHART_17" hidden="1">[16]Occ!#REF!</definedName>
    <definedName name="_30__123Graph_XCHART_15" hidden="1">[12]Occ!#REF!</definedName>
    <definedName name="_30__123Graph_XChart_7E" hidden="1">[13]graphs!#REF!</definedName>
    <definedName name="_31__123Graph_ACHART_3" hidden="1">'[22]new val'!$CI$180:$CI$200</definedName>
    <definedName name="_31__123Graph_CCHART_13" hidden="1">[23]Demand!$G$36:$L$36</definedName>
    <definedName name="_31__123Graph_XCHART_16" hidden="1">[12]Occ!#REF!</definedName>
    <definedName name="_31__123Graph_XChart_8E" hidden="1">[13]graphs!#REF!</definedName>
    <definedName name="_32__123Graph_ACHART_4" hidden="1">'[22]new val'!$AI$59:$AI$78</definedName>
    <definedName name="_32__123Graph_CCHART_14" hidden="1">[23]Occ!$F$97:$P$97</definedName>
    <definedName name="_32__123Graph_CCHART_22" hidden="1">[16]Occ!#REF!</definedName>
    <definedName name="_32__123Graph_XCHART_17" hidden="1">[12]Occ!#REF!</definedName>
    <definedName name="_321" hidden="1">[21]FitOutConfCentre!#REF!</definedName>
    <definedName name="_33__123Graph_BCHART_3" hidden="1">[6]CASHFLOWS!#REF!</definedName>
    <definedName name="_33__123Graph_XCHART_18" hidden="1">[12]Demand!#REF!</definedName>
    <definedName name="_34__123Graph_CCHART_15" hidden="1">[15]Occ!#REF!</definedName>
    <definedName name="_34__123Graph_CSEG_PIE" hidden="1">[16]Summ!#REF!</definedName>
    <definedName name="_34__123Graph_XCHART_19" hidden="1">[12]Demand!#REF!</definedName>
    <definedName name="_35__123Graph_ASEG_PIE" hidden="1">[14]Summ!#REF!</definedName>
    <definedName name="_35__123Graph_XCHART_22" hidden="1">[12]Occ!#REF!</definedName>
    <definedName name="_36__123Graph_BCHART_3" localSheetId="0" hidden="1">[6]CASHFLOWS!#REF!</definedName>
    <definedName name="_36__123Graph_BCHART_3" hidden="1">[6]CASHFLOWS!#REF!</definedName>
    <definedName name="_36__123Graph_CCHART_16" hidden="1">[15]Occ!#REF!</definedName>
    <definedName name="_36__123Graph_DCHART_15" hidden="1">[16]Occ!#REF!</definedName>
    <definedName name="_36__123Graph_XSEG_PIE" hidden="1">[12]Demand!#REF!</definedName>
    <definedName name="_37__123Graph_BCHART_13" hidden="1">[17]Demand!$G$35:$L$35</definedName>
    <definedName name="_38__123Graph_BCHART_4" hidden="1">[6]CASHFLOWS!#REF!</definedName>
    <definedName name="_38__123Graph_CCHART_17" hidden="1">[15]Occ!#REF!</definedName>
    <definedName name="_38__123Graph_DCHART_16" hidden="1">[16]Occ!#REF!</definedName>
    <definedName name="_39__123Graph_BCHART_14" hidden="1">[17]Occ!$F$96:$P$96</definedName>
    <definedName name="_39__123Graph_XCHART_3" hidden="1">[6]CASHFLOWS!$B$15:$B$29</definedName>
    <definedName name="_4____123Graph_BCHART_4" hidden="1">[6]CASHFLOWS!#REF!</definedName>
    <definedName name="_4__123Graph_ACHART_14" hidden="1">[23]Occ!$F$95:$P$95</definedName>
    <definedName name="_4__123Graph_ACHART_15" hidden="1">[16]Occ!#REF!</definedName>
    <definedName name="_4__123Graph_ACHART_17" hidden="1">[12]Occ!#REF!</definedName>
    <definedName name="_4__123Graph_ACHART_3" hidden="1">[6]CASHFLOWS!#REF!</definedName>
    <definedName name="_4__123Graph_AChart_4E" hidden="1">[13]graphs!#REF!</definedName>
    <definedName name="_4__123Graph_BCHART_4" hidden="1">[6]CASHFLOWS!#REF!</definedName>
    <definedName name="_4__123Graph_CCHART_1" hidden="1">[11]Cash2!$J$16:$J$36</definedName>
    <definedName name="_4__123Graph_XCHART_1A" hidden="1">'[8]입찰내역 발주처 양식'!#REF!</definedName>
    <definedName name="_40__123Graph_CCHART_22" hidden="1">[15]Occ!#REF!</definedName>
    <definedName name="_40__123Graph_DCHART_17" hidden="1">[16]Occ!#REF!</definedName>
    <definedName name="_40__123Graph_XCHART_4" hidden="1">[6]CASHFLOWS!$B$15:$B$29</definedName>
    <definedName name="_42__123Graph_BCHART_15" hidden="1">[14]Occ!#REF!</definedName>
    <definedName name="_42__123Graph_BCHART_4" hidden="1">[6]CASHFLOWS!#REF!</definedName>
    <definedName name="_42__123Graph_CSEG_PIE" hidden="1">[15]Demand!#REF!</definedName>
    <definedName name="_42__123Graph_DCHART_22" hidden="1">[16]Occ!#REF!</definedName>
    <definedName name="_43__123Graph_DCHART_13" hidden="1">[23]Demand!$G$37:$L$37</definedName>
    <definedName name="_43__123Graph_XCHART_3" hidden="1">[6]CASHFLOWS!$B$15:$B$29</definedName>
    <definedName name="_44__123Graph_DCHART_14" hidden="1">[23]Occ!$F$98:$P$98</definedName>
    <definedName name="_44__123Graph_ECHART_15" hidden="1">[16]Occ!#REF!</definedName>
    <definedName name="_44__123Graph_XCHART_4" hidden="1">[6]CASHFLOWS!$B$15:$B$29</definedName>
    <definedName name="_45__123Graph_BCHART_16" hidden="1">[14]Occ!#REF!</definedName>
    <definedName name="_46__123Graph_DCHART_15" hidden="1">[15]Occ!#REF!</definedName>
    <definedName name="_46__123Graph_ECHART_16" hidden="1">[16]Occ!#REF!</definedName>
    <definedName name="_48__123Graph_BCHART_17" hidden="1">[14]Occ!#REF!</definedName>
    <definedName name="_48__123Graph_DCHART_16" hidden="1">[15]Occ!#REF!</definedName>
    <definedName name="_48__123Graph_ECHART_17" hidden="1">[16]Occ!#REF!</definedName>
    <definedName name="_5__123Graph_ACHART_13" hidden="1">[17]Demand!$G$34:$L$34</definedName>
    <definedName name="_5__123Graph_ACHART_18" hidden="1">[12]Demand!#REF!</definedName>
    <definedName name="_5__123Graph_AChart_5E" hidden="1">[13]graphs!#REF!</definedName>
    <definedName name="_5__123Graph_DCHART_1" hidden="1">[11]Cash2!$K$16:$K$36</definedName>
    <definedName name="_5__123Graph_XCHART_3" hidden="1">[6]CASHFLOWS!$B$15:$B$29</definedName>
    <definedName name="_50__123Graph_DCHART_17" hidden="1">[15]Occ!#REF!</definedName>
    <definedName name="_50__123Graph_ECHART_22" hidden="1">[16]Occ!#REF!</definedName>
    <definedName name="_51__123Graph_BCHART_22" hidden="1">[14]Occ!#REF!</definedName>
    <definedName name="_52__123Graph_BCHART_3" hidden="1">'[22]new val'!$CD$180:$CD$200</definedName>
    <definedName name="_52__123Graph_DCHART_22" hidden="1">[15]Occ!#REF!</definedName>
    <definedName name="_52__123Graph_FCHART_15" hidden="1">[16]Occ!#REF!</definedName>
    <definedName name="_53__123Graph_ECHART_14" hidden="1">[23]Occ!$F$99:$P$99</definedName>
    <definedName name="_54__123Graph_CCHART_13" hidden="1">[17]Demand!$G$36:$L$36</definedName>
    <definedName name="_54__123Graph_FCHART_16" hidden="1">[16]Occ!#REF!</definedName>
    <definedName name="_55__123Graph_ECHART_15" hidden="1">[15]Occ!#REF!</definedName>
    <definedName name="_56__123Graph_CCHART_14" hidden="1">[17]Occ!$F$97:$P$97</definedName>
    <definedName name="_56__123Graph_FCHART_17" hidden="1">[16]Occ!#REF!</definedName>
    <definedName name="_57__123Graph_ECHART_16" hidden="1">[15]Occ!#REF!</definedName>
    <definedName name="_58__123Graph_FCHART_22" hidden="1">[16]Occ!#REF!</definedName>
    <definedName name="_59__123Graph_CCHART_15" hidden="1">[14]Occ!#REF!</definedName>
    <definedName name="_59__123Graph_ECHART_17" hidden="1">[15]Occ!#REF!</definedName>
    <definedName name="_5A" hidden="1">[13]graphs!#REF!</definedName>
    <definedName name="_6__123Graph_ACHART_15" hidden="1">[15]Occ!#REF!</definedName>
    <definedName name="_6__123Graph_ACHART_16" hidden="1">[16]Occ!#REF!</definedName>
    <definedName name="_6__123Graph_ACHART_19" hidden="1">[12]Demand!#REF!</definedName>
    <definedName name="_6__123Graph_ACHART_4" hidden="1">[6]CASHFLOWS!#REF!</definedName>
    <definedName name="_6__123Graph_AChart_6E" hidden="1">[13]graphs!#REF!</definedName>
    <definedName name="_6__123Graph_XCHART_4" hidden="1">[6]CASHFLOWS!$B$15:$B$29</definedName>
    <definedName name="_60__123Graph_XCHART_15" hidden="1">[16]Occ!#REF!</definedName>
    <definedName name="_61__123Graph_ECHART_22" hidden="1">[15]Occ!#REF!</definedName>
    <definedName name="_62__123Graph_CCHART_16" hidden="1">[14]Occ!#REF!</definedName>
    <definedName name="_62__123Graph_FCHART_14" hidden="1">[23]Occ!$F$100:$P$100</definedName>
    <definedName name="_62__123Graph_XCHART_16" hidden="1">[16]Occ!#REF!</definedName>
    <definedName name="_64__123Graph_FCHART_15" hidden="1">[15]Occ!#REF!</definedName>
    <definedName name="_64__123Graph_XCHART_17" hidden="1">[16]Occ!#REF!</definedName>
    <definedName name="_65__123Graph_CCHART_17" hidden="1">[14]Occ!#REF!</definedName>
    <definedName name="_66__123Graph_FCHART_16" hidden="1">[15]Occ!#REF!</definedName>
    <definedName name="_66__123Graph_XCHART_18" hidden="1">[16]Summ!#REF!</definedName>
    <definedName name="_68__123Graph_CCHART_22" hidden="1">[14]Occ!#REF!</definedName>
    <definedName name="_68__123Graph_FCHART_17" hidden="1">[15]Occ!#REF!</definedName>
    <definedName name="_68__123Graph_XCHART_19" hidden="1">[16]Summ!#REF!</definedName>
    <definedName name="_7___123Graph_ACHART_3" hidden="1">[6]CASHFLOWS!#REF!</definedName>
    <definedName name="_7__123Graph_ACHART_14" hidden="1">[17]Occ!$F$95:$P$95</definedName>
    <definedName name="_7__123Graph_ACHART_21" hidden="1">[12]Occ!#REF!</definedName>
    <definedName name="_7__123Graph_AChart_7E" hidden="1">[13]graphs!#REF!</definedName>
    <definedName name="_70__123Graph_FCHART_22" hidden="1">[15]Occ!#REF!</definedName>
    <definedName name="_70__123Graph_XCHART_22" hidden="1">[16]Occ!#REF!</definedName>
    <definedName name="_71__123Graph_CSEG_PIE" hidden="1">[14]Summ!#REF!</definedName>
    <definedName name="_71__123Graph_XCHART_13" hidden="1">[23]Demand!$G$33:$L$33</definedName>
    <definedName name="_72__123Graph_XCHART_14" hidden="1">[23]Occ!$F$94:$P$94</definedName>
    <definedName name="_72__123Graph_XSEG_PIE" hidden="1">[16]Summ!#REF!</definedName>
    <definedName name="_73__123Graph_DCHART_13" hidden="1">[17]Demand!$G$37:$L$37</definedName>
    <definedName name="_74__123Graph_XCHART_15" hidden="1">[15]Occ!#REF!</definedName>
    <definedName name="_75__123Graph_DCHART_14" hidden="1">[17]Occ!$F$98:$P$98</definedName>
    <definedName name="_76__123Graph_XCHART_16" hidden="1">[15]Occ!#REF!</definedName>
    <definedName name="_78__123Graph_DCHART_15" hidden="1">[14]Occ!#REF!</definedName>
    <definedName name="_78__123Graph_XCHART_17" hidden="1">[15]Occ!#REF!</definedName>
    <definedName name="_8__123Graph_ACHART_16" hidden="1">[15]Occ!#REF!</definedName>
    <definedName name="_8__123Graph_ACHART_17" hidden="1">[16]Occ!#REF!</definedName>
    <definedName name="_8__123Graph_AChart_8E" hidden="1">[13]graphs!#REF!</definedName>
    <definedName name="_8__123Graph_ASEG_PIE" hidden="1">[12]Demand!#REF!</definedName>
    <definedName name="_80__123Graph_XCHART_18" hidden="1">[15]Demand!#REF!</definedName>
    <definedName name="_81__123Graph_DCHART_16" hidden="1">[14]Occ!#REF!</definedName>
    <definedName name="_82__123Graph_XCHART_19" hidden="1">[15]Demand!#REF!</definedName>
    <definedName name="_83__123Graph_XCHART_20" hidden="1">[23]Occ!$F$30:$P$30</definedName>
    <definedName name="_84__123Graph_DCHART_17" hidden="1">[14]Occ!#REF!</definedName>
    <definedName name="_84__123Graph_XCHART_21" hidden="1">[23]Occ!$F$30:$P$30</definedName>
    <definedName name="_86__123Graph_XCHART_22" hidden="1">[15]Occ!#REF!</definedName>
    <definedName name="_87__123Graph_DCHART_22" hidden="1">[14]Occ!#REF!</definedName>
    <definedName name="_88__123Graph_XSEG_PIE" hidden="1">[15]Demand!#REF!</definedName>
    <definedName name="_89__123Graph_ECHART_14" hidden="1">[17]Occ!$F$99:$P$99</definedName>
    <definedName name="_9__123Graph_BCHART_15" hidden="1">[12]Occ!#REF!</definedName>
    <definedName name="_9__123Graph_BChart_1E" hidden="1">[13]graphs!#REF!</definedName>
    <definedName name="_9__123Graph_BCHART_3" hidden="1">[6]CASHFLOWS!#REF!</definedName>
    <definedName name="_92__123Graph_ECHART_15" hidden="1">[14]Occ!#REF!</definedName>
    <definedName name="_95__123Graph_ECHART_16" hidden="1">[14]Occ!#REF!</definedName>
    <definedName name="_98__123Graph_ECHART_17" hidden="1">[14]Occ!#REF!</definedName>
    <definedName name="_a15" hidden="1">[24]FitOutConfCentre!#REF!</definedName>
    <definedName name="_a3" localSheetId="4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a1" localSheetId="0" hidden="1">{"AnnualRentRoll",#N/A,FALSE,"RentRoll"}</definedName>
    <definedName name="_aa1" localSheetId="4" hidden="1">{"AnnualRentRoll",#N/A,FALSE,"RentRoll"}</definedName>
    <definedName name="_aa1" hidden="1">{"AnnualRentRoll",#N/A,FALSE,"RentRoll"}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[5]Cash2!$G$16:$G$31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BQ4.1" localSheetId="0" hidden="1">#REF!</definedName>
    <definedName name="_BQ4.1" hidden="1">#REF!</definedName>
    <definedName name="_BQ4.13" hidden="1">[25]Belgium!$AA$2:$AC$16</definedName>
    <definedName name="_BQ4.14" hidden="1">[25]Belgium!$AF$2:$AH$9</definedName>
    <definedName name="_BQ4.16" hidden="1">[25]Belgium!$AP$2:$AR$10</definedName>
    <definedName name="_BQ4.17" hidden="1">[25]Belgium!$AU$2:$AW$21</definedName>
    <definedName name="_BQ4.18" hidden="1">[25]Belgium!$AZ$2:$BB$21</definedName>
    <definedName name="_BQ4.19" hidden="1">[25]Belgium!$BE$2:$BG$21</definedName>
    <definedName name="_BQ4.20" hidden="1">[25]Belgium!$AK$2:$AM$10</definedName>
    <definedName name="_BQ4.6" hidden="1">[25]Belgium!$G$2:$I$149</definedName>
    <definedName name="_BQ4.7" hidden="1">[25]Belgium!$L$2:$N$149</definedName>
    <definedName name="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0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4" hidden="1">{"'Break down'!$A$4"}</definedName>
    <definedName name="_com2" hidden="1">{"'Break down'!$A$4"}</definedName>
    <definedName name="_D1" localSheetId="0" hidden="1">{#N/A,#N/A,FALSE,"MARCH"}</definedName>
    <definedName name="_D1" localSheetId="4" hidden="1">{#N/A,#N/A,FALSE,"MARCH"}</definedName>
    <definedName name="_D1" hidden="1">{#N/A,#N/A,FALSE,"MARCH"}</definedName>
    <definedName name="_dec05" localSheetId="4" hidden="1">{"'Sheet1'!$A$4386:$N$4591"}</definedName>
    <definedName name="_dec05" hidden="1">{"'Sheet1'!$A$4386:$N$4591"}</definedName>
    <definedName name="_DEC22" localSheetId="0" hidden="1">{#N/A,#N/A,TRUE,"arnitower";#N/A,#N/A,TRUE,"arnigarage "}</definedName>
    <definedName name="_DEC22" localSheetId="4" hidden="1">{#N/A,#N/A,TRUE,"arnitower";#N/A,#N/A,TRUE,"arnigarage "}</definedName>
    <definedName name="_DEC22" hidden="1">{#N/A,#N/A,TRUE,"arnitower";#N/A,#N/A,TRUE,"arnigarage "}</definedName>
    <definedName name="_Dist_Bin" hidden="1">[26]BID!#REF!</definedName>
    <definedName name="_Dist_Values" hidden="1">[26]BID!#REF!</definedName>
    <definedName name="_EE1" localSheetId="4" hidden="1">{#N/A,#N/A,FALSE,"단가표지"}</definedName>
    <definedName name="_EE1" hidden="1">{#N/A,#N/A,FALSE,"단가표지"}</definedName>
    <definedName name="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ill" hidden="1">#REF!</definedName>
    <definedName name="_Fill1" hidden="1">#REF!</definedName>
    <definedName name="_xlnm._FilterDatabase" localSheetId="0" hidden="1">#REF!</definedName>
    <definedName name="_xlnm._FilterDatabase" localSheetId="7" hidden="1">'Consultat &amp; Hard Cost'!$B$5:$E$5</definedName>
    <definedName name="_xlnm._FilterDatabase" localSheetId="4" hidden="1">'Contract Sum'!$B$1:$E$122</definedName>
    <definedName name="_xlnm._FilterDatabase" hidden="1">#REF!</definedName>
    <definedName name="_fin2" hidden="1">#REF!</definedName>
    <definedName name="_gc09" localSheetId="0" hidden="1">{#N/A,#N/A,TRUE,"arnitower";#N/A,#N/A,TRUE,"arnigarage "}</definedName>
    <definedName name="_gc09" localSheetId="4" hidden="1">{#N/A,#N/A,TRUE,"arnitower";#N/A,#N/A,TRUE,"arnigarage "}</definedName>
    <definedName name="_gc09" hidden="1">{#N/A,#N/A,TRUE,"arnitower";#N/A,#N/A,TRUE,"arnigarage "}</definedName>
    <definedName name="_ggg2" localSheetId="0" hidden="1">{"View1",#N/A,FALSE,"Sheet1";"View2",#N/A,FALSE,"Sheet1"}</definedName>
    <definedName name="_ggg2" localSheetId="4" hidden="1">{"View1",#N/A,FALSE,"Sheet1";"View2",#N/A,FALSE,"Sheet1"}</definedName>
    <definedName name="_ggg2" hidden="1">{"View1",#N/A,FALSE,"Sheet1";"View2",#N/A,FALSE,"Sheet1"}</definedName>
    <definedName name="_ggg3" localSheetId="0" hidden="1">{"View1",#N/A,FALSE,"Sheet1";"View2",#N/A,FALSE,"Sheet1"}</definedName>
    <definedName name="_ggg3" localSheetId="4" hidden="1">{"View1",#N/A,FALSE,"Sheet1";"View2",#N/A,FALSE,"Sheet1"}</definedName>
    <definedName name="_ggg3" hidden="1">{"View1",#N/A,FALSE,"Sheet1";"View2",#N/A,FALSE,"Sheet1"}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0" hidden="1">#REF!</definedName>
    <definedName name="_Key1" hidden="1">#REF!</definedName>
    <definedName name="_Key2" hidden="1">#REF!</definedName>
    <definedName name="_KJL080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localSheetId="0" hidden="1">{"'Break down'!$A$4"}</definedName>
    <definedName name="_le3" localSheetId="4" hidden="1">{"'Break down'!$A$4"}</definedName>
    <definedName name="_le3" hidden="1">{"'Break down'!$A$4"}</definedName>
    <definedName name="_MatInverse_In" hidden="1">#REF!</definedName>
    <definedName name="_may1" localSheetId="0" hidden="1">{#N/A,#N/A,FALSE,"MARCH"}</definedName>
    <definedName name="_may1" localSheetId="4" hidden="1">{#N/A,#N/A,FALSE,"MARCH"}</definedName>
    <definedName name="_may1" hidden="1">{#N/A,#N/A,FALSE,"MARCH"}</definedName>
    <definedName name="_MCC3" localSheetId="4" hidden="1">{#N/A,#N/A,FALSE,"CCTV"}</definedName>
    <definedName name="_MCC3" hidden="1">{#N/A,#N/A,FALSE,"CCTV"}</definedName>
    <definedName name="_new8" hidden="1">[3]GRSummary!#REF!</definedName>
    <definedName name="_ngk1109" localSheetId="0" hidden="1">{#N/A,#N/A,FALSE,"估價單  (3)"}</definedName>
    <definedName name="_ngk1109" localSheetId="4" hidden="1">{#N/A,#N/A,FALSE,"估價單  (3)"}</definedName>
    <definedName name="_ngk1109" hidden="1">{#N/A,#N/A,FALSE,"估價單  (3)"}</definedName>
    <definedName name="_nil1" localSheetId="0" hidden="1">{"Inflation-BaseYear",#N/A,FALSE,"Inputs"}</definedName>
    <definedName name="_nil1" localSheetId="4" hidden="1">{"Inflation-BaseYear",#N/A,FALSE,"Inputs"}</definedName>
    <definedName name="_nil1" hidden="1">{"Inflation-BaseYear",#N/A,FALSE,"Inputs"}</definedName>
    <definedName name="_nil2" localSheetId="0" hidden="1">{"Output-3Column",#N/A,FALSE,"Output"}</definedName>
    <definedName name="_nil2" localSheetId="4" hidden="1">{"Output-3Column",#N/A,FALSE,"Output"}</definedName>
    <definedName name="_nil2" hidden="1">{"Output-3Column",#N/A,FALSE,"Output"}</definedName>
    <definedName name="_nil3" localSheetId="0" hidden="1">{"Output-All",#N/A,FALSE,"Output"}</definedName>
    <definedName name="_nil3" localSheetId="4" hidden="1">{"Output-All",#N/A,FALSE,"Output"}</definedName>
    <definedName name="_nil3" hidden="1">{"Output-All",#N/A,FALSE,"Output"}</definedName>
    <definedName name="_nil4" localSheetId="0" hidden="1">{"Output-BaseYear",#N/A,FALSE,"Output"}</definedName>
    <definedName name="_nil4" localSheetId="4" hidden="1">{"Output-BaseYear",#N/A,FALSE,"Output"}</definedName>
    <definedName name="_nil4" hidden="1">{"Output-BaseYear",#N/A,FALSE,"Output"}</definedName>
    <definedName name="_nil5" localSheetId="0" hidden="1">{"Output-Min",#N/A,FALSE,"Output"}</definedName>
    <definedName name="_nil5" localSheetId="4" hidden="1">{"Output-Min",#N/A,FALSE,"Output"}</definedName>
    <definedName name="_nil5" hidden="1">{"Output-Min",#N/A,FALSE,"Output"}</definedName>
    <definedName name="_nil6" localSheetId="0" hidden="1">{"Output%",#N/A,FALSE,"Output"}</definedName>
    <definedName name="_nil6" localSheetId="4" hidden="1">{"Output%",#N/A,FALSE,"Output"}</definedName>
    <definedName name="_nil6" hidden="1">{"Output%",#N/A,FALSE,"Output"}</definedName>
    <definedName name="_nil7" localSheetId="0" hidden="1">{#N/A,#N/A,FALSE,"963YR";#N/A,#N/A,FALSE,"mkt mix";#N/A,#N/A,FALSE,"sect 5";#N/A,#N/A,FALSE,"sect 6";#N/A,#N/A,FALSE,"csh";#N/A,#N/A,FALSE,"capx";#N/A,#N/A,FALSE,"bal sheet"}</definedName>
    <definedName name="_nil7" localSheetId="4" hidden="1">{#N/A,#N/A,FALSE,"963YR";#N/A,#N/A,FALSE,"mkt mix";#N/A,#N/A,FALSE,"sect 5";#N/A,#N/A,FALSE,"sect 6";#N/A,#N/A,FALSE,"csh";#N/A,#N/A,FALSE,"capx";#N/A,#N/A,FALSE,"bal sheet"}</definedName>
    <definedName name="_nil7" hidden="1">{#N/A,#N/A,FALSE,"963YR";#N/A,#N/A,FALSE,"mkt mix";#N/A,#N/A,FALSE,"sect 5";#N/A,#N/A,FALSE,"sect 6";#N/A,#N/A,FALSE,"csh";#N/A,#N/A,FALSE,"capx";#N/A,#N/A,FALSE,"bal sheet"}</definedName>
    <definedName name="_No1">#REF!</definedName>
    <definedName name="_No2">#REF!</definedName>
    <definedName name="_No3">#REF!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0" hidden="1">{#N/A,#N/A,FALSE,"Summary";#N/A,#N/A,FALSE,"3TJ";#N/A,#N/A,FALSE,"3TN";#N/A,#N/A,FALSE,"3TP";#N/A,#N/A,FALSE,"3SJ";#N/A,#N/A,FALSE,"3CJ";#N/A,#N/A,FALSE,"3CN";#N/A,#N/A,FALSE,"3CP";#N/A,#N/A,FALSE,"3A"}</definedName>
    <definedName name="_old88" localSheetId="4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localSheetId="5" hidden="1">255</definedName>
    <definedName name="_Order1" hidden="1">0</definedName>
    <definedName name="_order12" hidden="1">0</definedName>
    <definedName name="_Order2" hidden="1">255</definedName>
    <definedName name="_Parse_In" hidden="1">[27]PriceSummary!#REF!</definedName>
    <definedName name="_Parse_Out" hidden="1">#REF!</definedName>
    <definedName name="_PK2" localSheetId="4" hidden="1">{"'장비'!$A$3:$M$12"}</definedName>
    <definedName name="_PK2" hidden="1">{"'장비'!$A$3:$M$12"}</definedName>
    <definedName name="_PKG3" localSheetId="4" hidden="1">{"'장비'!$A$3:$M$12"}</definedName>
    <definedName name="_PKG3" hidden="1">{"'장비'!$A$3:$M$12"}</definedName>
    <definedName name="_pub2" hidden="1">"L10003649.xls"</definedName>
    <definedName name="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3" localSheetId="4" hidden="1">{#N/A,#N/A,FALSE,"포장2"}</definedName>
    <definedName name="_S3" hidden="1">{#N/A,#N/A,FALSE,"포장2"}</definedName>
    <definedName name="_Sort" localSheetId="0" hidden="1">#REF!</definedName>
    <definedName name="_Sort" hidden="1">#REF!</definedName>
    <definedName name="_t1" hidden="1">#REF!</definedName>
    <definedName name="_t2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" hidden="1">#REF!</definedName>
    <definedName name="_Table2_In1" hidden="1">#REF!</definedName>
    <definedName name="_Table2_In2" hidden="1">[28]Assumptions!#REF!</definedName>
    <definedName name="_Table2_Out" hidden="1">#REF!</definedName>
    <definedName name="_table3" hidden="1">#REF!</definedName>
    <definedName name="_TC1" localSheetId="0" hidden="1">{#N/A,#N/A,FALSE,"물량산출"}</definedName>
    <definedName name="_TC1" localSheetId="4" hidden="1">{#N/A,#N/A,FALSE,"물량산출"}</definedName>
    <definedName name="_TC1" hidden="1">{#N/A,#N/A,FALSE,"물량산출"}</definedName>
    <definedName name="_TDS2" localSheetId="4" hidden="1">{"'Sheet1'!$A$4386:$N$4591"}</definedName>
    <definedName name="_TDS2" hidden="1">{"'Sheet1'!$A$4386:$N$4591"}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et4" localSheetId="0" hidden="1">{#N/A,#N/A,FALSE,"포장1";#N/A,#N/A,FALSE,"포장1"}</definedName>
    <definedName name="_wet4" localSheetId="4" hidden="1">{#N/A,#N/A,FALSE,"포장1";#N/A,#N/A,FALSE,"포장1"}</definedName>
    <definedName name="_wet4" hidden="1">{#N/A,#N/A,FALSE,"포장1";#N/A,#N/A,FALSE,"포장1"}</definedName>
    <definedName name="_wrn9" localSheetId="4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´cAE°eE¹" hidden="1">#REF!</definedName>
    <definedName name="￠￥cAE¡ÆeEⓒo" hidden="1">#REF!</definedName>
    <definedName name="A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a">#REF!</definedName>
    <definedName name="a\FGg" localSheetId="0" hidden="1">{#N/A,#N/A,TRUE,"Cover";#N/A,#N/A,TRUE,"Conts";#N/A,#N/A,TRUE,"VOS";#N/A,#N/A,TRUE,"Warrington";#N/A,#N/A,TRUE,"Widnes"}</definedName>
    <definedName name="a\FGg" localSheetId="4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4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A" localSheetId="0" hidden="1">{"'Break down'!$A$4"}</definedName>
    <definedName name="AAAA" localSheetId="4" hidden="1">{"'Break down'!$A$4"}</definedName>
    <definedName name="AAAA" hidden="1">{"'Break down'!$A$4"}</definedName>
    <definedName name="aaaa1" hidden="1">[24]FitOutConfCentre!#REF!</definedName>
    <definedName name="AAAAA1" localSheetId="4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" localSheetId="0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aaaaaa" localSheetId="0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0" hidden="1">[24]FitOutConfCentre!#REF!</definedName>
    <definedName name="AAAAAAAAAAAAAAAAA" hidden="1">[24]FitOutConfCentre!#REF!</definedName>
    <definedName name="AAAAPP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sdfa" localSheetId="0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aa" localSheetId="0" hidden="1">{"Outflow 1",#N/A,FALSE,"Outflows-Inflows";"Outflow 2",#N/A,FALSE,"Outflows-Inflows";"Inflow 1",#N/A,FALSE,"Outflows-Inflows";"Inflow 2",#N/A,FALSE,"Outflows-Inflows"}</definedName>
    <definedName name="abaaa" localSheetId="4" hidden="1">{"Outflow 1",#N/A,FALSE,"Outflows-Inflows";"Outflow 2",#N/A,FALSE,"Outflows-Inflows";"Inflow 1",#N/A,FALSE,"Outflows-Inflows";"Inflow 2",#N/A,FALSE,"Outflows-Inflows"}</definedName>
    <definedName name="abaaa" hidden="1">{"Outflow 1",#N/A,FALSE,"Outflows-Inflows";"Outflow 2",#N/A,FALSE,"Outflows-Inflows";"Inflow 1",#N/A,FALSE,"Outflows-Inflows";"Inflow 2",#N/A,FALSE,"Outflows-Inflows"}</definedName>
    <definedName name="abcdef" localSheetId="4" hidden="1">{"'Break down'!$A$4"}</definedName>
    <definedName name="abcdef" hidden="1">{"'Break down'!$A$4"}</definedName>
    <definedName name="abcs" localSheetId="4" hidden="1">{"'Break down'!$A$4"}</definedName>
    <definedName name="abcs" hidden="1">{"'Break down'!$A$4"}</definedName>
    <definedName name="abel" hidden="1">[29]PriceSummary!#REF!</definedName>
    <definedName name="abstractE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localSheetId="4" hidden="1">{#N/A,#N/A,TRUE,"Cover";#N/A,#N/A,TRUE,"Conts";#N/A,#N/A,TRUE,"VOS";#N/A,#N/A,TRUE,"Warrington";#N/A,#N/A,TRUE,"Widnes"}</definedName>
    <definedName name="ACC" hidden="1">{#N/A,#N/A,TRUE,"Cover";#N/A,#N/A,TRUE,"Conts";#N/A,#N/A,TRUE,"VOS";#N/A,#N/A,TRUE,"Warrington";#N/A,#N/A,TRUE,"Widnes"}</definedName>
    <definedName name="accc" localSheetId="4" hidden="1">{"'Break down'!$A$4"}</definedName>
    <definedName name="accc" hidden="1">{"'Break down'!$A$4"}</definedName>
    <definedName name="AccessDatabase" hidden="1">"C:\ncux\bud\rms_inv.mdb"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u" hidden="1">[6]FitOutConfCentre!#REF!</definedName>
    <definedName name="ada" localSheetId="0" hidden="1">{#N/A,#N/A,FALSE,"갑지";#N/A,#N/A,FALSE,"개요";#N/A,#N/A,FALSE,"비목별";#N/A,#N/A,FALSE,"건물별";#N/A,#N/A,FALSE,"기구표";#N/A,#N/A,FALSE,"직원투입"}</definedName>
    <definedName name="ada" localSheetId="4" hidden="1">{#N/A,#N/A,FALSE,"갑지";#N/A,#N/A,FALSE,"개요";#N/A,#N/A,FALSE,"비목별";#N/A,#N/A,FALSE,"건물별";#N/A,#N/A,FALSE,"기구표";#N/A,#N/A,FALSE,"직원투입"}</definedName>
    <definedName name="ada" hidden="1">{#N/A,#N/A,FALSE,"갑지";#N/A,#N/A,FALSE,"개요";#N/A,#N/A,FALSE,"비목별";#N/A,#N/A,FALSE,"건물별";#N/A,#N/A,FALSE,"기구표";#N/A,#N/A,FALSE,"직원투입"}</definedName>
    <definedName name="adadad" localSheetId="0" hidden="1">{#N/A,#N/A,TRUE,"Cover";#N/A,#N/A,TRUE,"Conts";#N/A,#N/A,TRUE,"VOS";#N/A,#N/A,TRUE,"Warrington";#N/A,#N/A,TRUE,"Widnes"}</definedName>
    <definedName name="adadad" localSheetId="4" hidden="1">{#N/A,#N/A,TRUE,"Cover";#N/A,#N/A,TRUE,"Conts";#N/A,#N/A,TRUE,"VOS";#N/A,#N/A,TRUE,"Warrington";#N/A,#N/A,TRUE,"Widnes"}</definedName>
    <definedName name="adadad" hidden="1">{#N/A,#N/A,TRUE,"Cover";#N/A,#N/A,TRUE,"Conts";#N/A,#N/A,TRUE,"VOS";#N/A,#N/A,TRUE,"Warrington";#N/A,#N/A,TRUE,"Widnes"}</definedName>
    <definedName name="aDASFSAGFAS" localSheetId="4" hidden="1">{#N/A,#N/A,FALSE,"MARCH"}</definedName>
    <definedName name="aDASFSAGFAS" hidden="1">{#N/A,#N/A,FALSE,"MARCH"}</definedName>
    <definedName name="addad" localSheetId="0" hidden="1">{#N/A,#N/A,TRUE,"Cover";#N/A,#N/A,TRUE,"Conts";#N/A,#N/A,TRUE,"VOS";#N/A,#N/A,TRUE,"Warrington";#N/A,#N/A,TRUE,"Widnes"}</definedName>
    <definedName name="addad" localSheetId="4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af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Df" localSheetId="0" hidden="1">{#N/A,#N/A,FALSE,"혼합골재"}</definedName>
    <definedName name="aFDf" localSheetId="4" hidden="1">{#N/A,#N/A,FALSE,"혼합골재"}</definedName>
    <definedName name="aFDf" hidden="1">{#N/A,#N/A,FALSE,"혼합골재"}</definedName>
    <definedName name="afsdfsgdg" hidden="1">'[7]Rate Analysis'!#REF!</definedName>
    <definedName name="agf" localSheetId="0" hidden="1">{#N/A,#N/A,FALSE,"CAM-G7";#N/A,#N/A,FALSE,"SPL";#N/A,#N/A,FALSE,"butt-in G7";#N/A,#N/A,FALSE,"dia-in G7";#N/A,#N/A,FALSE,"추가-STA G7"}</definedName>
    <definedName name="agf" localSheetId="4" hidden="1">{#N/A,#N/A,FALSE,"CAM-G7";#N/A,#N/A,FALSE,"SPL";#N/A,#N/A,FALSE,"butt-in G7";#N/A,#N/A,FALSE,"dia-in G7";#N/A,#N/A,FALSE,"추가-STA G7"}</definedName>
    <definedName name="agf" hidden="1">{#N/A,#N/A,FALSE,"CAM-G7";#N/A,#N/A,FALSE,"SPL";#N/A,#N/A,FALSE,"butt-in G7";#N/A,#N/A,FALSE,"dia-in G7";#N/A,#N/A,FALSE,"추가-STA G7"}</definedName>
    <definedName name="AggregateBaseCourse">#REF!</definedName>
    <definedName name="agjhsafg" localSheetId="0" hidden="1">[6]FitOutConfCentre!#REF!</definedName>
    <definedName name="agjhsafg" hidden="1">[6]FitOutConfCentre!#REF!</definedName>
    <definedName name="ah" hidden="1">#REF!</definedName>
    <definedName name="AHUFan" hidden="1">#REF!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hidden="1">#REF!</definedName>
    <definedName name="ANGELS" hidden="1">"43801OV5TU06SFST10NP6ANKB"</definedName>
    <definedName name="anscount" hidden="1">1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hidden="1">#REF!</definedName>
    <definedName name="Appd1" localSheetId="0" hidden="1">{#N/A,#N/A,FALSE,"MARCH"}</definedName>
    <definedName name="Appd1" localSheetId="4" hidden="1">{#N/A,#N/A,FALSE,"MARCH"}</definedName>
    <definedName name="Appd1" hidden="1">{#N/A,#N/A,FALSE,"MARCH"}</definedName>
    <definedName name="appraisal" localSheetId="0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4" hidden="1">{"'장비'!$A$3:$M$12"}</definedName>
    <definedName name="AQE" hidden="1">{"'장비'!$A$3:$M$12"}</definedName>
    <definedName name="aquatic" localSheetId="4" hidden="1">{"'Break down'!$A$4"}</definedName>
    <definedName name="aquatic" hidden="1">{"'Break down'!$A$4"}</definedName>
    <definedName name="aquatic1" localSheetId="4" hidden="1">{"'Break down'!$A$4"}</definedName>
    <definedName name="aquatic1" hidden="1">{"'Break down'!$A$4"}</definedName>
    <definedName name="as" localSheetId="0" hidden="1">{"Outflow 1",#N/A,FALSE,"Outflows-Inflows";"Outflow 2",#N/A,FALSE,"Outflows-Inflows";"Inflow 1",#N/A,FALSE,"Outflows-Inflows";"Inflow 2",#N/A,FALSE,"Outflows-Inflows"}</definedName>
    <definedName name="as" localSheetId="4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2DocOpenMode" hidden="1">"AS2DocumentEdit"</definedName>
    <definedName name="AS2HasNoAutoHeaderFooter" hidden="1">" "</definedName>
    <definedName name="asa" hidden="1">[21]FitOutConfCentre!#REF!</definedName>
    <definedName name="asadad" localSheetId="0" hidden="1">{#N/A,#N/A,TRUE,"Cover";#N/A,#N/A,TRUE,"Conts";#N/A,#N/A,TRUE,"VOS";#N/A,#N/A,TRUE,"Warrington";#N/A,#N/A,TRUE,"Widnes"}</definedName>
    <definedName name="asadad" localSheetId="4" hidden="1">{#N/A,#N/A,TRUE,"Cover";#N/A,#N/A,TRUE,"Conts";#N/A,#N/A,TRUE,"VOS";#N/A,#N/A,TRUE,"Warrington";#N/A,#N/A,TRUE,"Widnes"}</definedName>
    <definedName name="asadad" hidden="1">{#N/A,#N/A,TRUE,"Cover";#N/A,#N/A,TRUE,"Conts";#N/A,#N/A,TRUE,"VOS";#N/A,#N/A,TRUE,"Warrington";#N/A,#N/A,TRUE,"Widnes"}</definedName>
    <definedName name="asas" hidden="1">[30]INPUT!#REF!</definedName>
    <definedName name="asd" hidden="1">#REF!</definedName>
    <definedName name="asdAS" hidden="1">#REF!</definedName>
    <definedName name="asdfas" localSheetId="0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0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0" hidden="1">{"rtn",#N/A,FALSE,"RTN";"tables",#N/A,FALSE,"RTN";"cf",#N/A,FALSE,"CF";"stats",#N/A,FALSE,"Stats";"prop",#N/A,FALSE,"Prop"}</definedName>
    <definedName name="asdfasdf" localSheetId="4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dfg" localSheetId="0" hidden="1">{"rtn",#N/A,FALSE,"RTN";"tables",#N/A,FALSE,"RTN";"cf",#N/A,FALSE,"CF";"stats",#N/A,FALSE,"Stats";"prop",#N/A,FALSE,"Prop"}</definedName>
    <definedName name="asdfg" localSheetId="4" hidden="1">{"rtn",#N/A,FALSE,"RTN";"tables",#N/A,FALSE,"RTN";"cf",#N/A,FALSE,"CF";"stats",#N/A,FALSE,"Stats";"prop",#N/A,FALSE,"Prop"}</definedName>
    <definedName name="asdfg" hidden="1">{"rtn",#N/A,FALSE,"RTN";"tables",#N/A,FALSE,"RTN";"cf",#N/A,FALSE,"CF";"stats",#N/A,FALSE,"Stats";"prop",#N/A,FALSE,"Prop"}</definedName>
    <definedName name="asfag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GC" localSheetId="0" hidden="1">#REF!</definedName>
    <definedName name="ASGC" hidden="1">#REF!</definedName>
    <definedName name="asgseg" localSheetId="0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phalticBaseCourse">#REF!</definedName>
    <definedName name="asrasnrjutu" localSheetId="0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" localSheetId="0" hidden="1">{"print 1.6",#N/A,FALSE,"Sheet1";"print 2.6",#N/A,FALSE,"Sheet1";"print 3.6",#N/A,FALSE,"Sheet1";"print 4.6",#N/A,FALSE,"Sheet1";"print 5.6",#N/A,FALSE,"Sheet1";"print 6.6",#N/A,FALSE,"Sheet1"}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A" localSheetId="0" hidden="1">{#N/A,#N/A,TRUE,"Cover";#N/A,#N/A,TRUE,"Conts";#N/A,#N/A,TRUE,"VOS";#N/A,#N/A,TRUE,"Warrington";#N/A,#N/A,TRUE,"Widnes"}</definedName>
    <definedName name="ASSA" localSheetId="4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s" localSheetId="0" hidden="1">{"rtn",#N/A,FALSE,"RTN";"tables",#N/A,FALSE,"RTN";"cf",#N/A,FALSE,"CF";"stats",#N/A,FALSE,"Stats";"prop",#N/A,FALSE,"Prop"}</definedName>
    <definedName name="asss" localSheetId="4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ASSUMPTION" hidden="1">"43801OV5TU06SFST10NP6ANKB"</definedName>
    <definedName name="awt" localSheetId="0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0" hidden="1">{#N/A,#N/A,FALSE,"MARCH"}</definedName>
    <definedName name="back1" localSheetId="4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dLink" hidden="1">#REF!</definedName>
    <definedName name="bagheri">#REF!</definedName>
    <definedName name="bbb" localSheetId="0" hidden="1">{#N/A,#N/A,FALSE,"ExitStratigy"}</definedName>
    <definedName name="bbb" localSheetId="4" hidden="1">{#N/A,#N/A,FALSE,"ExitStratigy"}</definedName>
    <definedName name="bbb" hidden="1">{#N/A,#N/A,FALSE,"ExitStratigy"}</definedName>
    <definedName name="bbbbbbbbbb" hidden="1">#REF!</definedName>
    <definedName name="BD" hidden="1">[31]analysis!#REF!</definedName>
    <definedName name="BDEF" localSheetId="0" hidden="1">{#N/A,#N/A,FALSE,"CAM-G7";#N/A,#N/A,FALSE,"SPL";#N/A,#N/A,FALSE,"butt-in G7";#N/A,#N/A,FALSE,"dia-in G7";#N/A,#N/A,FALSE,"추가-STA G7"}</definedName>
    <definedName name="BDEF" localSheetId="4" hidden="1">{#N/A,#N/A,FALSE,"CAM-G7";#N/A,#N/A,FALSE,"SPL";#N/A,#N/A,FALSE,"butt-in G7";#N/A,#N/A,FALSE,"dia-in G7";#N/A,#N/A,FALSE,"추가-STA G7"}</definedName>
    <definedName name="BDEF" hidden="1">{#N/A,#N/A,FALSE,"CAM-G7";#N/A,#N/A,FALSE,"SPL";#N/A,#N/A,FALSE,"butt-in G7";#N/A,#N/A,FALSE,"dia-in G7";#N/A,#N/A,FALSE,"추가-STA G7"}</definedName>
    <definedName name="BE" hidden="1">[31]analysis!#REF!</definedName>
    <definedName name="BG" localSheetId="0" hidden="1">[31]analysis!#REF!</definedName>
    <definedName name="BG" hidden="1">[31]analysis!#REF!</definedName>
    <definedName name="bg_charge">[32]Sheet9!$I$58</definedName>
    <definedName name="BGG" localSheetId="0" hidden="1">'[8]입찰내역 발주처 양식'!#REF!</definedName>
    <definedName name="BGG" hidden="1">'[8]입찰내역 발주처 양식'!#REF!</definedName>
    <definedName name="BH" hidden="1">[31]analysis!#REF!</definedName>
    <definedName name="bh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ushan" localSheetId="4" hidden="1">{#N/A,#N/A,FALSE,"VCR"}</definedName>
    <definedName name="bhushan" hidden="1">{#N/A,#N/A,FALSE,"VCR"}</definedName>
    <definedName name="biiiiiiiii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tumen">#REF!</definedName>
    <definedName name="BJ" localSheetId="0" hidden="1">[31]analysis!#REF!</definedName>
    <definedName name="BJ" hidden="1">[31]analysis!#REF!</definedName>
    <definedName name="b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bh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J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_num">[32]Sheet9!$C$17</definedName>
    <definedName name="book5" localSheetId="0" hidden="1">{"REBAR",#N/A,FALSE,"Sheet1";"CONCRETE",#N/A,FALSE,"Sheet1"}</definedName>
    <definedName name="book5" localSheetId="4" hidden="1">{"REBAR",#N/A,FALSE,"Sheet1";"CONCRETE",#N/A,FALSE,"Sheet1"}</definedName>
    <definedName name="book5" hidden="1">{"REBAR",#N/A,FALSE,"Sheet1";"CONCRETE",#N/A,FALSE,"Sheet1"}</definedName>
    <definedName name="boop" localSheetId="4" hidden="1">{"'Break down'!$A$4"}</definedName>
    <definedName name="boop" hidden="1">{"'Break down'!$A$4"}</definedName>
    <definedName name="boy" localSheetId="0" hidden="1">{"AnnualRentRoll",#N/A,FALSE,"RentRoll"}</definedName>
    <definedName name="boy" localSheetId="4" hidden="1">{"AnnualRentRoll",#N/A,FALSE,"RentRoll"}</definedName>
    <definedName name="boy" hidden="1">{"AnnualRentRoll",#N/A,FALSE,"RentRoll"}</definedName>
    <definedName name="BS" localSheetId="0" hidden="1">{#N/A,#N/A,FALSE,"CAM-G7";#N/A,#N/A,FALSE,"SPL";#N/A,#N/A,FALSE,"butt-in G7";#N/A,#N/A,FALSE,"dia-in G7";#N/A,#N/A,FALSE,"추가-STA G7"}</definedName>
    <definedName name="BS" localSheetId="4" hidden="1">{#N/A,#N/A,FALSE,"CAM-G7";#N/A,#N/A,FALSE,"SPL";#N/A,#N/A,FALSE,"butt-in G7";#N/A,#N/A,FALSE,"dia-in G7";#N/A,#N/A,FALSE,"추가-STA G7"}</definedName>
    <definedName name="BS" hidden="1">{#N/A,#N/A,FALSE,"CAM-G7";#N/A,#N/A,FALSE,"SPL";#N/A,#N/A,FALSE,"butt-in G7";#N/A,#N/A,FALSE,"dia-in G7";#N/A,#N/A,FALSE,"추가-STA G7"}</definedName>
    <definedName name="BSDF" localSheetId="0" hidden="1">{#N/A,#N/A,FALSE,"CAM-G7";#N/A,#N/A,FALSE,"SPL";#N/A,#N/A,FALSE,"butt-in G7";#N/A,#N/A,FALSE,"dia-in G7";#N/A,#N/A,FALSE,"추가-STA G7"}</definedName>
    <definedName name="BSDF" localSheetId="4" hidden="1">{#N/A,#N/A,FALSE,"CAM-G7";#N/A,#N/A,FALSE,"SPL";#N/A,#N/A,FALSE,"butt-in G7";#N/A,#N/A,FALSE,"dia-in G7";#N/A,#N/A,FALSE,"추가-STA G7"}</definedName>
    <definedName name="BSDF" hidden="1">{#N/A,#N/A,FALSE,"CAM-G7";#N/A,#N/A,FALSE,"SPL";#N/A,#N/A,FALSE,"butt-in G7";#N/A,#N/A,FALSE,"dia-in G7";#N/A,#N/A,FALSE,"추가-STA G7"}</definedName>
    <definedName name="bskbsdgbsa" hidden="1">#REF!</definedName>
    <definedName name="BU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VGFDBGF" hidden="1">[6]FitOutConfCentre!#REF!</definedName>
    <definedName name="B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ncel" hidden="1">[6]FitOutConfCentre!#REF!</definedName>
    <definedName name="CARL" localSheetId="4" hidden="1">{#N/A,#N/A,FALSE,"CCTV"}</definedName>
    <definedName name="CARL" hidden="1">{#N/A,#N/A,FALSE,"CCTV"}</definedName>
    <definedName name="CARL1" localSheetId="4" hidden="1">{#N/A,#N/A,FALSE,"CCTV"}</definedName>
    <definedName name="CARL1" hidden="1">{#N/A,#N/A,FALSE,"CCTV"}</definedName>
    <definedName name="CARL2" localSheetId="4" hidden="1">{#N/A,#N/A,FALSE,"CCTV"}</definedName>
    <definedName name="CARL2" hidden="1">{#N/A,#N/A,FALSE,"CCTV"}</definedName>
    <definedName name="cashfl" localSheetId="0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0" hidden="1">{"'Break down'!$A$4"}</definedName>
    <definedName name="Cast_Alum" localSheetId="4" hidden="1">{"'Break down'!$A$4"}</definedName>
    <definedName name="Cast_Alum" hidden="1">{"'Break down'!$A$4"}</definedName>
    <definedName name="cat" localSheetId="3">[33]!Erstellen_Leerform_AKABAM</definedName>
    <definedName name="cat">[33]!Erstellen_Leerform_AKABAM</definedName>
    <definedName name="CatEyes">#REF!</definedName>
    <definedName name="CB_VST" localSheetId="0" hidden="1">{#N/A,#N/A,FALSE,"CAM-G7";#N/A,#N/A,FALSE,"SPL";#N/A,#N/A,FALSE,"butt-in G7";#N/A,#N/A,FALSE,"dia-in G7";#N/A,#N/A,FALSE,"추가-STA G7"}</definedName>
    <definedName name="CB_VST" localSheetId="4" hidden="1">{#N/A,#N/A,FALSE,"CAM-G7";#N/A,#N/A,FALSE,"SPL";#N/A,#N/A,FALSE,"butt-in G7";#N/A,#N/A,FALSE,"dia-in G7";#N/A,#N/A,FALSE,"추가-STA G7"}</definedName>
    <definedName name="CB_VST" hidden="1">{#N/A,#N/A,FALSE,"CAM-G7";#N/A,#N/A,FALSE,"SPL";#N/A,#N/A,FALSE,"butt-in G7";#N/A,#N/A,FALSE,"dia-in G7";#N/A,#N/A,FALSE,"추가-STA G7"}</definedName>
    <definedName name="CBWorkbookPriority" hidden="1">-1289300559</definedName>
    <definedName name="ccc" localSheetId="0" hidden="1">{#N/A,#N/A,FALSE,"LoanAssumptions"}</definedName>
    <definedName name="ccc" localSheetId="4" hidden="1">{#N/A,#N/A,FALSE,"LoanAssumptions"}</definedName>
    <definedName name="ccc" hidden="1">{#N/A,#N/A,FALSE,"LoanAssumptions"}</definedName>
    <definedName name="cccc" localSheetId="0" hidden="1">{#N/A,#N/A,FALSE,"估價單  (3)"}</definedName>
    <definedName name="cccc" localSheetId="4" hidden="1">{#N/A,#N/A,FALSE,"估價單  (3)"}</definedName>
    <definedName name="cccc" hidden="1">{#N/A,#N/A,FALSE,"估價單  (3)"}</definedName>
    <definedName name="cccccc" hidden="1">#REF!</definedName>
    <definedName name="CCR" localSheetId="0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0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4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ivi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learingAndGrubbing">#REF!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hidden="1">#REF!</definedName>
    <definedName name="CON" localSheetId="0" hidden="1">{#N/A,#N/A,TRUE,"Cover";#N/A,#N/A,TRUE,"Conts";#N/A,#N/A,TRUE,"VOS";#N/A,#N/A,TRUE,"Warrington";#N/A,#N/A,TRUE,"Widnes"}</definedName>
    <definedName name="CON" localSheetId="4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creteClassA">#REF!</definedName>
    <definedName name="ConcreteClassB">#REF!</definedName>
    <definedName name="contents">#REF!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4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hidden="1">[31]analysis!#REF!</definedName>
    <definedName name="crsr1" hidden="1">[31]analysis!#REF!</definedName>
    <definedName name="crsr2" hidden="1">[31]analysis!#REF!</definedName>
    <definedName name="crsr3" hidden="1">[31]analysis!#REF!</definedName>
    <definedName name="CSDCSDSAS" hidden="1">#REF!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mulativeFinancialProgress">#REF!</definedName>
    <definedName name="CumulativePercentCompletion">#REF!</definedName>
    <definedName name="cvdvbdffgdfgd" hidden="1">#REF!</definedName>
    <definedName name="cvxzcbvdxdxbvf" hidden="1">#REF!</definedName>
    <definedName name="cxvcxzcvz" hidden="1">#REF!</definedName>
    <definedName name="d_jp" localSheetId="4" hidden="1">{"'Sheet1'!$A$4386:$N$4591"}</definedName>
    <definedName name="d_jp" hidden="1">{"'Sheet1'!$A$4386:$N$4591"}</definedName>
    <definedName name="Dad" localSheetId="0" hidden="1">{#N/A,#N/A,FALSE,"MARCH"}</definedName>
    <definedName name="Dad" localSheetId="4" hidden="1">{#N/A,#N/A,FALSE,"MARCH"}</definedName>
    <definedName name="Dad" hidden="1">{#N/A,#N/A,FALSE,"MARCH"}</definedName>
    <definedName name="dada" localSheetId="0" hidden="1">{#N/A,#N/A,TRUE,"Cover";#N/A,#N/A,TRUE,"Conts";#N/A,#N/A,TRUE,"VOS";#N/A,#N/A,TRUE,"Warrington";#N/A,#N/A,TRUE,"Widnes"}</definedName>
    <definedName name="dada" localSheetId="4" hidden="1">{#N/A,#N/A,TRUE,"Cover";#N/A,#N/A,TRUE,"Conts";#N/A,#N/A,TRUE,"VOS";#N/A,#N/A,TRUE,"Warrington";#N/A,#N/A,TRUE,"Widnes"}</definedName>
    <definedName name="dada" hidden="1">{#N/A,#N/A,TRUE,"Cover";#N/A,#N/A,TRUE,"Conts";#N/A,#N/A,TRUE,"VOS";#N/A,#N/A,TRUE,"Warrington";#N/A,#N/A,TRUE,"Widnes"}</definedName>
    <definedName name="DAdsaD" hidden="1">'[1]Rate Analysis'!#REF!</definedName>
    <definedName name="daniel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sd" localSheetId="4" hidden="1">{"'Bill No. 7'!$A$1:$G$32"}</definedName>
    <definedName name="dasd" hidden="1">{"'Bill No. 7'!$A$1:$G$32"}</definedName>
    <definedName name="data1" hidden="1">#REF!</definedName>
    <definedName name="data2" hidden="1">#REF!</definedName>
    <definedName name="data3" hidden="1">#REF!</definedName>
    <definedName name="Daywork1" localSheetId="0" hidden="1">{#N/A,#N/A,FALSE,"MARCH"}</definedName>
    <definedName name="Daywork1" localSheetId="4" hidden="1">{#N/A,#N/A,FALSE,"MARCH"}</definedName>
    <definedName name="Daywork1" hidden="1">{#N/A,#N/A,FALSE,"MARCH"}</definedName>
    <definedName name="dcebmtfggj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vdfdsfds" hidden="1">#REF!</definedName>
    <definedName name="ddd" localSheetId="0" hidden="1">{"MonthlyRentRoll",#N/A,FALSE,"RentRoll"}</definedName>
    <definedName name="ddd" localSheetId="4" hidden="1">{"MonthlyRentRoll",#N/A,FALSE,"RentRoll"}</definedName>
    <definedName name="ddd" hidden="1">{"MonthlyRentRoll",#N/A,FALSE,"RentRoll"}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dddddddddddd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gfhghgfhjgf" hidden="1">#REF!</definedName>
    <definedName name="dddt" localSheetId="0" hidden="1">{"'Break down'!$A$4"}</definedName>
    <definedName name="dddt" localSheetId="4" hidden="1">{"'Break down'!$A$4"}</definedName>
    <definedName name="dddt" hidden="1">{"'Break down'!$A$4"}</definedName>
    <definedName name="DDFEWFFW" hidden="1">'[2]Rate Analysis'!#REF!</definedName>
    <definedName name="ddgdghbfgdxf" hidden="1">#REF!</definedName>
    <definedName name="ddlhxch" hidden="1">#REF!</definedName>
    <definedName name="ddsrsafsa" hidden="1">#REF!</definedName>
    <definedName name="DEC_19" localSheetId="0" hidden="1">{#N/A,#N/A,TRUE,"arnitower";#N/A,#N/A,TRUE,"arnigarage "}</definedName>
    <definedName name="DEC_19" localSheetId="4" hidden="1">{#N/A,#N/A,TRUE,"arnitower";#N/A,#N/A,TRUE,"arnigarage "}</definedName>
    <definedName name="DEC_19" hidden="1">{#N/A,#N/A,TRUE,"arnitower";#N/A,#N/A,TRUE,"arnigarage "}</definedName>
    <definedName name="dec_25" localSheetId="0" hidden="1">{#N/A,#N/A,TRUE,"arnitower";#N/A,#N/A,TRUE,"arnigarage "}</definedName>
    <definedName name="dec_25" localSheetId="4" hidden="1">{#N/A,#N/A,TRUE,"arnitower";#N/A,#N/A,TRUE,"arnigarage "}</definedName>
    <definedName name="dec_25" hidden="1">{#N/A,#N/A,TRUE,"arnitower";#N/A,#N/A,TRUE,"arnigarage "}</definedName>
    <definedName name="Deepak" localSheetId="4" hidden="1">{#N/A,#N/A,FALSE,"VCR"}</definedName>
    <definedName name="Deepak" hidden="1">{#N/A,#N/A,FALSE,"VCR"}</definedName>
    <definedName name="DELG2" hidden="1">#REF!</definedName>
    <definedName name="DELG3" hidden="1">#REF!</definedName>
    <definedName name="Delshan" localSheetId="0" hidden="1">{#N/A,#N/A,FALSE,"VCR"}</definedName>
    <definedName name="Delshan" localSheetId="4" hidden="1">{#N/A,#N/A,FALSE,"VCR"}</definedName>
    <definedName name="Delshan" hidden="1">{#N/A,#N/A,FALSE,"VCR"}</definedName>
    <definedName name="depart" localSheetId="4" hidden="1">{"'Sheet1'!$A$4386:$N$4591"}</definedName>
    <definedName name="depart" hidden="1">{"'Sheet1'!$A$4386:$N$4591"}</definedName>
    <definedName name="Depereciation" localSheetId="4" hidden="1">{"'Furniture&amp; O.E'!$A$4:$D$27"}</definedName>
    <definedName name="Depereciation" hidden="1">{"'Furniture&amp; O.E'!$A$4:$D$27"}</definedName>
    <definedName name="dfdf" localSheetId="4" hidden="1">{#N/A,#N/A,FALSE,"MARCH"}</definedName>
    <definedName name="dfdf" hidden="1">{#N/A,#N/A,FALSE,"MARCH"}</definedName>
    <definedName name="dfdfd" hidden="1">#REF!</definedName>
    <definedName name="dfdfs" localSheetId="4" hidden="1">{"'Sheet1'!$A$4386:$N$4591"}</definedName>
    <definedName name="dfdfs" hidden="1">{"'Sheet1'!$A$4386:$N$4591"}</definedName>
    <definedName name="dfdsfestert" hidden="1">#REF!</definedName>
    <definedName name="dfdsfs" hidden="1">#REF!</definedName>
    <definedName name="dfdsgsaf" hidden="1">#REF!</definedName>
    <definedName name="dffddf" localSheetId="4" hidden="1">{"'Break down'!$A$4"}</definedName>
    <definedName name="dffddf" hidden="1">{"'Break down'!$A$4"}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d" localSheetId="4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dsfdfdasfgasdf" hidden="1">#REF!</definedName>
    <definedName name="dfgdsgfdgfdgdfgfd" hidden="1">#REF!</definedName>
    <definedName name="dfg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TAETETYER" localSheetId="0" hidden="1">{"'Break down'!$A$4"}</definedName>
    <definedName name="DFGTAETETYER" localSheetId="4" hidden="1">{"'Break down'!$A$4"}</definedName>
    <definedName name="DFGTAETETYER" hidden="1">{"'Break down'!$A$4"}</definedName>
    <definedName name="dfmlksfas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agd" localSheetId="4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gqwq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hkl" localSheetId="4" hidden="1">{"'Bill No. 7'!$A$1:$G$32"}</definedName>
    <definedName name="dghkl" hidden="1">{"'Bill No. 7'!$A$1:$G$32"}</definedName>
    <definedName name="DH" hidden="1">'[34]2002년12월'!$A$5:$A$36</definedName>
    <definedName name="dhdfh" localSheetId="0" hidden="1">{#N/A,#N/A,FALSE,"물량산출"}</definedName>
    <definedName name="dhdfh" localSheetId="4" hidden="1">{#N/A,#N/A,FALSE,"물량산출"}</definedName>
    <definedName name="dhdfh" hidden="1">{#N/A,#N/A,FALSE,"물량산출"}</definedName>
    <definedName name="dhdghh" localSheetId="0" hidden="1">{#N/A,#N/A,FALSE,"포장2"}</definedName>
    <definedName name="dhdghh" localSheetId="4" hidden="1">{#N/A,#N/A,FALSE,"포장2"}</definedName>
    <definedName name="dhdghh" hidden="1">{#N/A,#N/A,FALSE,"포장2"}</definedName>
    <definedName name="dhdhfh" localSheetId="0" hidden="1">{#N/A,#N/A,FALSE,"물량산출"}</definedName>
    <definedName name="dhdhfh" localSheetId="4" hidden="1">{#N/A,#N/A,FALSE,"물량산출"}</definedName>
    <definedName name="dhdhfh" hidden="1">{#N/A,#N/A,FALSE,"물량산출"}</definedName>
    <definedName name="dhd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fdh" localSheetId="0" hidden="1">{#N/A,#N/A,FALSE,"운반시간"}</definedName>
    <definedName name="dhfdh" localSheetId="4" hidden="1">{#N/A,#N/A,FALSE,"운반시간"}</definedName>
    <definedName name="dhfdh" hidden="1">{#N/A,#N/A,FALSE,"운반시간"}</definedName>
    <definedName name="dh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hdh" localSheetId="0" hidden="1">{#N/A,#N/A,FALSE,"갑지";#N/A,#N/A,FALSE,"개요";#N/A,#N/A,FALSE,"비목별";#N/A,#N/A,FALSE,"건물별";#N/A,#N/A,FALSE,"기구표";#N/A,#N/A,FALSE,"직원투입"}</definedName>
    <definedName name="dhghdh" localSheetId="4" hidden="1">{#N/A,#N/A,FALSE,"갑지";#N/A,#N/A,FALSE,"개요";#N/A,#N/A,FALSE,"비목별";#N/A,#N/A,FALSE,"건물별";#N/A,#N/A,FALSE,"기구표";#N/A,#N/A,FALSE,"직원투입"}</definedName>
    <definedName name="dhghdh" hidden="1">{#N/A,#N/A,FALSE,"갑지";#N/A,#N/A,FALSE,"개요";#N/A,#N/A,FALSE,"비목별";#N/A,#N/A,FALSE,"건물별";#N/A,#N/A,FALSE,"기구표";#N/A,#N/A,FALSE,"직원투입"}</definedName>
    <definedName name="dhghjhg" localSheetId="0" hidden="1">{#N/A,#N/A,FALSE,"물량산출"}</definedName>
    <definedName name="dhghjhg" localSheetId="4" hidden="1">{#N/A,#N/A,FALSE,"물량산출"}</definedName>
    <definedName name="dhghjhg" hidden="1">{#N/A,#N/A,FALSE,"물량산출"}</definedName>
    <definedName name="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TML" localSheetId="4" hidden="1">{"'Sheet1'!$A$4386:$N$4591"}</definedName>
    <definedName name="DHTML" hidden="1">{"'Sheet1'!$A$4386:$N$4591"}</definedName>
    <definedName name="DIGN" localSheetId="4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M" localSheetId="0" hidden="1">{#N/A,#N/A,FALSE,"CAM-G7";#N/A,#N/A,FALSE,"SPL";#N/A,#N/A,FALSE,"butt-in G7";#N/A,#N/A,FALSE,"dia-in G7";#N/A,#N/A,FALSE,"추가-STA G7"}</definedName>
    <definedName name="DIM" localSheetId="4" hidden="1">{#N/A,#N/A,FALSE,"CAM-G7";#N/A,#N/A,FALSE,"SPL";#N/A,#N/A,FALSE,"butt-in G7";#N/A,#N/A,FALSE,"dia-in G7";#N/A,#N/A,FALSE,"추가-STA G7"}</definedName>
    <definedName name="DIM" hidden="1">{#N/A,#N/A,FALSE,"CAM-G7";#N/A,#N/A,FALSE,"SPL";#N/A,#N/A,FALSE,"butt-in G7";#N/A,#N/A,FALSE,"dia-in G7";#N/A,#N/A,FALSE,"추가-STA G7"}</definedName>
    <definedName name="Discount" hidden="1">#REF!</definedName>
    <definedName name="display_area_2" hidden="1">#REF!</definedName>
    <definedName name="djhdgjdj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gjghj" localSheetId="0" hidden="1">{#N/A,#N/A,FALSE,"2~8번"}</definedName>
    <definedName name="djhgjghj" localSheetId="4" hidden="1">{#N/A,#N/A,FALSE,"2~8번"}</definedName>
    <definedName name="djhgjghj" hidden="1">{#N/A,#N/A,FALSE,"2~8번"}</definedName>
    <definedName name="djhk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jii" localSheetId="0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4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n" localSheetId="0" hidden="1">{#N/A,#N/A,FALSE,"혼합골재"}</definedName>
    <definedName name="dn" localSheetId="4" hidden="1">{#N/A,#N/A,FALSE,"혼합골재"}</definedName>
    <definedName name="dn" hidden="1">{#N/A,#N/A,FALSE,"혼합골재"}</definedName>
    <definedName name="doc_cost">[32]Sheet9!#REF!</definedName>
    <definedName name="dpr" localSheetId="4" hidden="1">{"'Sheet1'!$A$4386:$N$4591"}</definedName>
    <definedName name="dpr" hidden="1">{"'Sheet1'!$A$4386:$N$4591"}</definedName>
    <definedName name="drytytuyu" localSheetId="0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dszsadsadf" hidden="1">#REF!</definedName>
    <definedName name="dsmnfs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P" localSheetId="0" hidden="1">{#N/A,#N/A,FALSE,"估價單  (3)"}</definedName>
    <definedName name="DSP" localSheetId="4" hidden="1">{#N/A,#N/A,FALSE,"估價單  (3)"}</definedName>
    <definedName name="DSP" hidden="1">{#N/A,#N/A,FALSE,"估價單  (3)"}</definedName>
    <definedName name="DST">#REF!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0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hy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uruthju" localSheetId="0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tyusd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ueuuiyj" localSheetId="0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hidden="1">#REF!</definedName>
    <definedName name="dwgy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4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0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d" hidden="1">[24]FitOutConfCentre!#REF!</definedName>
    <definedName name="edsed" hidden="1">[21]FitOutConfCentre!#REF!</definedName>
    <definedName name="eedrf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e" localSheetId="0" hidden="1">{#N/A,#N/A,FALSE,"OperatingAssumptions"}</definedName>
    <definedName name="eee" localSheetId="4" hidden="1">{#N/A,#N/A,FALSE,"OperatingAssumptions"}</definedName>
    <definedName name="eee" hidden="1">{#N/A,#N/A,FALSE,"OperatingAssumptions"}</definedName>
    <definedName name="eeeee" localSheetId="4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frdefd" localSheetId="0" hidden="1">{#N/A,#N/A,FALSE,"BS-lead";#N/A,#N/A,FALSE,"BS- cladding";#N/A,#N/A,FALSE,"BS-GRC";#N/A,#N/A,FALSE,"P&amp;L-Lead";#N/A,#N/A,FALSE,"P&amp;L-Cladding";#N/A,#N/A,FALSE,"P&amp;L-GRC"}</definedName>
    <definedName name="efrdefd" localSheetId="4" hidden="1">{#N/A,#N/A,FALSE,"BS-lead";#N/A,#N/A,FALSE,"BS- cladding";#N/A,#N/A,FALSE,"BS-GRC";#N/A,#N/A,FALSE,"P&amp;L-Lead";#N/A,#N/A,FALSE,"P&amp;L-Cladding";#N/A,#N/A,FALSE,"P&amp;L-GRC"}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localSheetId="0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0" hidden="1">{"'Break down'!$A$4"}</definedName>
    <definedName name="Ele" localSheetId="4" hidden="1">{"'Break down'!$A$4"}</definedName>
    <definedName name="Ele" hidden="1">{"'Break down'!$A$4"}</definedName>
    <definedName name="ELEE" localSheetId="0" hidden="1">{"'Break down'!$A$4"}</definedName>
    <definedName name="ELEE" localSheetId="4" hidden="1">{"'Break down'!$A$4"}</definedName>
    <definedName name="ELEE" hidden="1">{"'Break down'!$A$4"}</definedName>
    <definedName name="elie" hidden="1">[35]Occ!#REF!</definedName>
    <definedName name="ELLEN1" localSheetId="4" hidden="1">{#N/A,#N/A,FALSE,"CCTV"}</definedName>
    <definedName name="ELLEN1" hidden="1">{#N/A,#N/A,FALSE,"CCTV"}</definedName>
    <definedName name="ELLEN10" localSheetId="4" hidden="1">{#N/A,#N/A,FALSE,"CCTV"}</definedName>
    <definedName name="ELLEN10" hidden="1">{#N/A,#N/A,FALSE,"CCTV"}</definedName>
    <definedName name="ELLEN11" localSheetId="4" hidden="1">{#N/A,#N/A,FALSE,"CCTV"}</definedName>
    <definedName name="ELLEN11" hidden="1">{#N/A,#N/A,FALSE,"CCTV"}</definedName>
    <definedName name="ELLEN12" localSheetId="4" hidden="1">{#N/A,#N/A,FALSE,"CCTV"}</definedName>
    <definedName name="ELLEN12" hidden="1">{#N/A,#N/A,FALSE,"CCTV"}</definedName>
    <definedName name="ELLEN13" localSheetId="4" hidden="1">{#N/A,#N/A,FALSE,"CCTV"}</definedName>
    <definedName name="ELLEN13" hidden="1">{#N/A,#N/A,FALSE,"CCTV"}</definedName>
    <definedName name="ELLEN14" localSheetId="4" hidden="1">{#N/A,#N/A,FALSE,"CCTV"}</definedName>
    <definedName name="ELLEN14" hidden="1">{#N/A,#N/A,FALSE,"CCTV"}</definedName>
    <definedName name="ELLEN15" localSheetId="4" hidden="1">{#N/A,#N/A,FALSE,"CCTV"}</definedName>
    <definedName name="ELLEN15" hidden="1">{#N/A,#N/A,FALSE,"CCTV"}</definedName>
    <definedName name="ELLEN16" localSheetId="4" hidden="1">{#N/A,#N/A,FALSE,"CCTV"}</definedName>
    <definedName name="ELLEN16" hidden="1">{#N/A,#N/A,FALSE,"CCTV"}</definedName>
    <definedName name="ELLEN17" localSheetId="4" hidden="1">{#N/A,#N/A,FALSE,"CCTV"}</definedName>
    <definedName name="ELLEN17" hidden="1">{#N/A,#N/A,FALSE,"CCTV"}</definedName>
    <definedName name="ELLEN18" localSheetId="4" hidden="1">{#N/A,#N/A,FALSE,"CCTV"}</definedName>
    <definedName name="ELLEN18" hidden="1">{#N/A,#N/A,FALSE,"CCTV"}</definedName>
    <definedName name="ELLEN19" localSheetId="4" hidden="1">{#N/A,#N/A,FALSE,"CCTV"}</definedName>
    <definedName name="ELLEN19" hidden="1">{#N/A,#N/A,FALSE,"CCTV"}</definedName>
    <definedName name="ELLEN2" localSheetId="4" hidden="1">{#N/A,#N/A,FALSE,"CCTV"}</definedName>
    <definedName name="ELLEN2" hidden="1">{#N/A,#N/A,FALSE,"CCTV"}</definedName>
    <definedName name="ELLEN3" localSheetId="4" hidden="1">{#N/A,#N/A,FALSE,"CCTV"}</definedName>
    <definedName name="ELLEN3" hidden="1">{#N/A,#N/A,FALSE,"CCTV"}</definedName>
    <definedName name="ELLEN4" localSheetId="4" hidden="1">{#N/A,#N/A,FALSE,"CCTV"}</definedName>
    <definedName name="ELLEN4" hidden="1">{#N/A,#N/A,FALSE,"CCTV"}</definedName>
    <definedName name="ELLEN5" localSheetId="4" hidden="1">{#N/A,#N/A,FALSE,"CCTV"}</definedName>
    <definedName name="ELLEN5" hidden="1">{#N/A,#N/A,FALSE,"CCTV"}</definedName>
    <definedName name="ELLEN6" localSheetId="4" hidden="1">{#N/A,#N/A,FALSE,"CCTV"}</definedName>
    <definedName name="ELLEN6" hidden="1">{#N/A,#N/A,FALSE,"CCTV"}</definedName>
    <definedName name="ELLEN7" localSheetId="4" hidden="1">{#N/A,#N/A,FALSE,"CCTV"}</definedName>
    <definedName name="ELLEN7" hidden="1">{#N/A,#N/A,FALSE,"CCTV"}</definedName>
    <definedName name="ELLEN8" localSheetId="4" hidden="1">{#N/A,#N/A,FALSE,"CCTV"}</definedName>
    <definedName name="ELLEN8" hidden="1">{#N/A,#N/A,FALSE,"CCTV"}</definedName>
    <definedName name="ELLEN9" localSheetId="4" hidden="1">{#N/A,#N/A,FALSE,"CCTV"}</definedName>
    <definedName name="ELLEN9" hidden="1">{#N/A,#N/A,FALSE,"CCTV"}</definedName>
    <definedName name="Emb108a">#REF!</definedName>
    <definedName name="Emb108c">#REF!</definedName>
    <definedName name="empty" localSheetId="0" hidden="1">{#N/A,#N/A,FALSE,"963YR";#N/A,#N/A,FALSE,"mkt mix";#N/A,#N/A,FALSE,"sect 5";#N/A,#N/A,FALSE,"sect 6";#N/A,#N/A,FALSE,"csh";#N/A,#N/A,FALSE,"capx";#N/A,#N/A,FALSE,"bal sheet"}</definedName>
    <definedName name="empty" localSheetId="4" hidden="1">{#N/A,#N/A,FALSE,"963YR";#N/A,#N/A,FALSE,"mkt mix";#N/A,#N/A,FALSE,"sect 5";#N/A,#N/A,FALSE,"sect 6";#N/A,#N/A,FALSE,"csh";#N/A,#N/A,FALSE,"capx";#N/A,#N/A,FALSE,"bal sheet"}</definedName>
    <definedName name="empty" hidden="1">{#N/A,#N/A,FALSE,"963YR";#N/A,#N/A,FALSE,"mkt mix";#N/A,#N/A,FALSE,"sect 5";#N/A,#N/A,FALSE,"sect 6";#N/A,#N/A,FALSE,"csh";#N/A,#N/A,FALSE,"capx";#N/A,#N/A,FALSE,"bal sheet"}</definedName>
    <definedName name="ENDEDRUCK">[36]Hic_150EOffice!#REF!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0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KGNR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rName301948010" localSheetId="4" hidden="1">{0,0,0,0;0,0,0,0;0,0,0,0;0,0,0,0;0,0,0,0;0,0,0,0}</definedName>
    <definedName name="ErrName301948010" hidden="1">{0,0,0,0;0,0,0,0;0,0,0,0;0,0,0,0;0,0,0,0;0,0,0,0}</definedName>
    <definedName name="Erstellen_Leerform_AKABAM" localSheetId="3">[37]!Erstellen_Leerform_AKABAM</definedName>
    <definedName name="Erstellen_Leerform_AKABAM">[37]!Erstellen_Leerform_AKABAM</definedName>
    <definedName name="ersyy" localSheetId="0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tyry" localSheetId="0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we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r" localSheetId="0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te" localSheetId="0" hidden="1">{#N/A,#N/A,FALSE,"속도"}</definedName>
    <definedName name="eryrte" localSheetId="4" hidden="1">{#N/A,#N/A,FALSE,"속도"}</definedName>
    <definedName name="eryrte" hidden="1">{#N/A,#N/A,FALSE,"속도"}</definedName>
    <definedName name="eryrutru" localSheetId="0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wwwg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ytrysy" localSheetId="0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 localSheetId="0" hidden="1">{#N/A,#N/A,FALSE,"Organisation Chart"}</definedName>
    <definedName name="ES" localSheetId="4" hidden="1">{#N/A,#N/A,FALSE,"Organisation Chart"}</definedName>
    <definedName name="ES" hidden="1">{#N/A,#N/A,FALSE,"Organisation Chart"}</definedName>
    <definedName name="Escalation">#REF!</definedName>
    <definedName name="estetystry" localSheetId="0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gewt" localSheetId="0" hidden="1">{#N/A,#N/A,FALSE,"CAM-G7";#N/A,#N/A,FALSE,"SPL";#N/A,#N/A,FALSE,"butt-in G7";#N/A,#N/A,FALSE,"dia-in G7";#N/A,#N/A,FALSE,"추가-STA G7"}</definedName>
    <definedName name="etgewt" localSheetId="4" hidden="1">{#N/A,#N/A,FALSE,"CAM-G7";#N/A,#N/A,FALSE,"SPL";#N/A,#N/A,FALSE,"butt-in G7";#N/A,#N/A,FALSE,"dia-in G7";#N/A,#N/A,FALSE,"추가-STA G7"}</definedName>
    <definedName name="etgewt" hidden="1">{#N/A,#N/A,FALSE,"CAM-G7";#N/A,#N/A,FALSE,"SPL";#N/A,#N/A,FALSE,"butt-in G7";#N/A,#N/A,FALSE,"dia-in G7";#N/A,#N/A,FALSE,"추가-STA G7"}</definedName>
    <definedName name="eth" hidden="1">[6]FitOutConfCentre!#REF!</definedName>
    <definedName name="etr6str7tuiuo" localSheetId="0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ytwe" localSheetId="0" hidden="1">{#N/A,#N/A,FALSE,"CAM-G7";#N/A,#N/A,FALSE,"SPL";#N/A,#N/A,FALSE,"butt-in G7";#N/A,#N/A,FALSE,"dia-in G7";#N/A,#N/A,FALSE,"추가-STA G7"}</definedName>
    <definedName name="etrytwe" localSheetId="4" hidden="1">{#N/A,#N/A,FALSE,"CAM-G7";#N/A,#N/A,FALSE,"SPL";#N/A,#N/A,FALSE,"butt-in G7";#N/A,#N/A,FALSE,"dia-in G7";#N/A,#N/A,FALSE,"추가-STA G7"}</definedName>
    <definedName name="etrytwe" hidden="1">{#N/A,#N/A,FALSE,"CAM-G7";#N/A,#N/A,FALSE,"SPL";#N/A,#N/A,FALSE,"butt-in G7";#N/A,#N/A,FALSE,"dia-in G7";#N/A,#N/A,FALSE,"추가-STA G7"}</definedName>
    <definedName name="etwrtwt" localSheetId="0" hidden="1">{#N/A,#N/A,FALSE,"물량산출"}</definedName>
    <definedName name="etwrtwt" localSheetId="4" hidden="1">{#N/A,#N/A,FALSE,"물량산출"}</definedName>
    <definedName name="etwrtwt" hidden="1">{#N/A,#N/A,FALSE,"물량산출"}</definedName>
    <definedName name="etyegf" localSheetId="0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V__EVCOM_OPTIONS__" hidden="1">8</definedName>
    <definedName name="EV__EXPOPTIONS__" hidden="1">0</definedName>
    <definedName name="EV__LASTREFTIME__" hidden="1">39461.3743287037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wateryryxyz" localSheetId="4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4" hidden="1">{"'Break down'!$A$4"}</definedName>
    <definedName name="ewdsd" hidden="1">{"'Break down'!$A$4"}</definedName>
    <definedName name="ewe" hidden="1">#REF!</definedName>
    <definedName name="ewrewrwer" hidden="1">#REF!</definedName>
    <definedName name="ewt" localSheetId="0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ewtew" localSheetId="0" hidden="1">{#N/A,#N/A,FALSE,"CAM-G7";#N/A,#N/A,FALSE,"SPL";#N/A,#N/A,FALSE,"butt-in G7";#N/A,#N/A,FALSE,"dia-in G7";#N/A,#N/A,FALSE,"추가-STA G7"}</definedName>
    <definedName name="ewtewtew" localSheetId="4" hidden="1">{#N/A,#N/A,FALSE,"CAM-G7";#N/A,#N/A,FALSE,"SPL";#N/A,#N/A,FALSE,"butt-in G7";#N/A,#N/A,FALSE,"dia-in G7";#N/A,#N/A,FALSE,"추가-STA G7"}</definedName>
    <definedName name="ewtewtew" hidden="1">{#N/A,#N/A,FALSE,"CAM-G7";#N/A,#N/A,FALSE,"SPL";#N/A,#N/A,FALSE,"butt-in G7";#N/A,#N/A,FALSE,"dia-in G7";#N/A,#N/A,FALSE,"추가-STA G7"}</definedName>
    <definedName name="ewtw453wt" localSheetId="0" hidden="1">{#N/A,#N/A,FALSE,"토공2"}</definedName>
    <definedName name="ewtw453wt" localSheetId="4" hidden="1">{#N/A,#N/A,FALSE,"토공2"}</definedName>
    <definedName name="ewtw453wt" hidden="1">{#N/A,#N/A,FALSE,"토공2"}</definedName>
    <definedName name="eyt" localSheetId="4" hidden="1">{"'Break down'!$A$4"}</definedName>
    <definedName name="eyt" hidden="1">{"'Break down'!$A$4"}</definedName>
    <definedName name="eytryerety" localSheetId="0" hidden="1">{#N/A,#N/A,FALSE,"배수2"}</definedName>
    <definedName name="eytryerety" localSheetId="4" hidden="1">{#N/A,#N/A,FALSE,"배수2"}</definedName>
    <definedName name="eytryerety" hidden="1">{#N/A,#N/A,FALSE,"배수2"}</definedName>
    <definedName name="eyy" localSheetId="0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0" hidden="1">#REF!</definedName>
    <definedName name="f">#REF!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bdkfd" hidden="1">#REF!</definedName>
    <definedName name="FCode" hidden="1">#REF!</definedName>
    <definedName name="FD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fcdef" hidden="1">#REF!</definedName>
    <definedName name="fdfd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sdfgasgasfgas" hidden="1">#REF!</definedName>
    <definedName name="fdgdgg" hidden="1">#REF!</definedName>
    <definedName name="fdghdfhfg" hidden="1">#REF!</definedName>
    <definedName name="fdghdfhg" localSheetId="0" hidden="1">{#N/A,#N/A,FALSE,"2~8번"}</definedName>
    <definedName name="fdghdfhg" localSheetId="4" hidden="1">{#N/A,#N/A,FALSE,"2~8번"}</definedName>
    <definedName name="fdghdfhg" hidden="1">{#N/A,#N/A,FALSE,"2~8번"}</definedName>
    <definedName name="fdhd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h" localSheetId="0" hidden="1">{#N/A,#N/A,FALSE,"갑지";#N/A,#N/A,FALSE,"개요";#N/A,#N/A,FALSE,"비목별";#N/A,#N/A,FALSE,"건물별";#N/A,#N/A,FALSE,"기구표";#N/A,#N/A,FALSE,"직원투입"}</definedName>
    <definedName name="fdhdh" localSheetId="4" hidden="1">{#N/A,#N/A,FALSE,"갑지";#N/A,#N/A,FALSE,"개요";#N/A,#N/A,FALSE,"비목별";#N/A,#N/A,FALSE,"건물별";#N/A,#N/A,FALSE,"기구표";#N/A,#N/A,FALSE,"직원투입"}</definedName>
    <definedName name="fdhdh" hidden="1">{#N/A,#N/A,FALSE,"갑지";#N/A,#N/A,FALSE,"개요";#N/A,#N/A,FALSE,"비목별";#N/A,#N/A,FALSE,"건물별";#N/A,#N/A,FALSE,"기구표";#N/A,#N/A,FALSE,"직원투입"}</definedName>
    <definedName name="fdhfdh" localSheetId="0" hidden="1">{#N/A,#N/A,FALSE,"운반시간"}</definedName>
    <definedName name="fdhfdh" localSheetId="4" hidden="1">{#N/A,#N/A,FALSE,"운반시간"}</definedName>
    <definedName name="fdhfdh" hidden="1">{#N/A,#N/A,FALSE,"운반시간"}</definedName>
    <definedName name="fdhghdfh" localSheetId="0" hidden="1">{#N/A,#N/A,FALSE,"물량산출"}</definedName>
    <definedName name="fdhghdfh" localSheetId="4" hidden="1">{#N/A,#N/A,FALSE,"물량산출"}</definedName>
    <definedName name="fdhghdfh" hidden="1">{#N/A,#N/A,FALSE,"물량산출"}</definedName>
    <definedName name="FDR" hidden="1">#REF!</definedName>
    <definedName name="FDSA" localSheetId="0" hidden="1">{#N/A,#N/A,FALSE,"물량산출"}</definedName>
    <definedName name="FDSA" localSheetId="4" hidden="1">{#N/A,#N/A,FALSE,"물량산출"}</definedName>
    <definedName name="FDSA" hidden="1">{#N/A,#N/A,FALSE,"물량산출"}</definedName>
    <definedName name="fdsfsd" localSheetId="0" hidden="1">{#N/A,#N/A,FALSE,"갑지";#N/A,#N/A,FALSE,"개요";#N/A,#N/A,FALSE,"비목별";#N/A,#N/A,FALSE,"건물별";#N/A,#N/A,FALSE,"기구표";#N/A,#N/A,FALSE,"직원투입"}</definedName>
    <definedName name="fdsfsd" localSheetId="4" hidden="1">{#N/A,#N/A,FALSE,"갑지";#N/A,#N/A,FALSE,"개요";#N/A,#N/A,FALSE,"비목별";#N/A,#N/A,FALSE,"건물별";#N/A,#N/A,FALSE,"기구표";#N/A,#N/A,FALSE,"직원투입"}</definedName>
    <definedName name="fdsfsd" hidden="1">{#N/A,#N/A,FALSE,"갑지";#N/A,#N/A,FALSE,"개요";#N/A,#N/A,FALSE,"비목별";#N/A,#N/A,FALSE,"건물별";#N/A,#N/A,FALSE,"기구표";#N/A,#N/A,FALSE,"직원투입"}</definedName>
    <definedName name="fdsgfdsfd" hidden="1">#REF!</definedName>
    <definedName name="fed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es.1" localSheetId="0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ef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" localSheetId="0" hidden="1">{#N/A,#N/A,TRUE,"Summary";"AnnualRentRoll",#N/A,TRUE,"RentRoll";#N/A,#N/A,TRUE,"ExitStratigy";#N/A,#N/A,TRUE,"OperatingAssumptions"}</definedName>
    <definedName name="fff" localSheetId="4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ffef" localSheetId="0" hidden="1">{#N/A,#N/A,FALSE,"MARCH"}</definedName>
    <definedName name="Fffef" localSheetId="4" hidden="1">{#N/A,#N/A,FALSE,"MARCH"}</definedName>
    <definedName name="Fffef" hidden="1">{#N/A,#N/A,FALSE,"MARCH"}</definedName>
    <definedName name="fFFF" localSheetId="0" hidden="1">{#N/A,#N/A,FALSE,"MARCH"}</definedName>
    <definedName name="fFFF" localSheetId="4" hidden="1">{#N/A,#N/A,FALSE,"MARCH"}</definedName>
    <definedName name="fFFF" hidden="1">{#N/A,#N/A,FALSE,"MARCH"}</definedName>
    <definedName name="fffff" hidden="1">#REF!</definedName>
    <definedName name="fffffff" hidden="1">#REF!</definedName>
    <definedName name="fffuu" localSheetId="0" hidden="1">{"'Break down'!$A$4"}</definedName>
    <definedName name="fffuu" localSheetId="4" hidden="1">{"'Break down'!$A$4"}</definedName>
    <definedName name="fffuu" hidden="1">{"'Break down'!$A$4"}</definedName>
    <definedName name="ff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RRRR" localSheetId="0" hidden="1">{#N/A,#N/A,FALSE,"Organisation Chart"}</definedName>
    <definedName name="FFRRRR" localSheetId="4" hidden="1">{#N/A,#N/A,FALSE,"Organisation Chart"}</definedName>
    <definedName name="FFRRRR" hidden="1">{#N/A,#N/A,FALSE,"Organisation Chart"}</definedName>
    <definedName name="ff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hidden="1">#REF!</definedName>
    <definedName name="fgfd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G" localSheetId="0" hidden="1">{#N/A,#N/A,FALSE,"CAM-G7";#N/A,#N/A,FALSE,"SPL";#N/A,#N/A,FALSE,"butt-in G7";#N/A,#N/A,FALSE,"dia-in G7";#N/A,#N/A,FALSE,"추가-STA G7"}</definedName>
    <definedName name="FGFG" localSheetId="4" hidden="1">{#N/A,#N/A,FALSE,"CAM-G7";#N/A,#N/A,FALSE,"SPL";#N/A,#N/A,FALSE,"butt-in G7";#N/A,#N/A,FALSE,"dia-in G7";#N/A,#N/A,FALSE,"추가-STA G7"}</definedName>
    <definedName name="FGFG" hidden="1">{#N/A,#N/A,FALSE,"CAM-G7";#N/A,#N/A,FALSE,"SPL";#N/A,#N/A,FALSE,"butt-in G7";#N/A,#N/A,FALSE,"dia-in G7";#N/A,#N/A,FALSE,"추가-STA G7"}</definedName>
    <definedName name="fgfgsfdg" localSheetId="0" hidden="1">{#N/A,#N/A,FALSE,"Organisation Chart"}</definedName>
    <definedName name="fgfgsfdg" localSheetId="4" hidden="1">{#N/A,#N/A,FALSE,"Organisation Chart"}</definedName>
    <definedName name="fgfgsfdg" hidden="1">{#N/A,#N/A,FALSE,"Organisation Chart"}</definedName>
    <definedName name="fgg" localSheetId="4" hidden="1">{"'장비'!$A$3:$M$12"}</definedName>
    <definedName name="fgg" hidden="1">{"'장비'!$A$3:$M$12"}</definedName>
    <definedName name="fggdfh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dfds" hidden="1">#REF!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jhgfj" localSheetId="0" hidden="1">{#N/A,#N/A,FALSE,"CAM-G7";#N/A,#N/A,FALSE,"SPL";#N/A,#N/A,FALSE,"butt-in G7";#N/A,#N/A,FALSE,"dia-in G7";#N/A,#N/A,FALSE,"추가-STA G7"}</definedName>
    <definedName name="fghjhgfj" localSheetId="4" hidden="1">{#N/A,#N/A,FALSE,"CAM-G7";#N/A,#N/A,FALSE,"SPL";#N/A,#N/A,FALSE,"butt-in G7";#N/A,#N/A,FALSE,"dia-in G7";#N/A,#N/A,FALSE,"추가-STA G7"}</definedName>
    <definedName name="fghjhgfj" hidden="1">{#N/A,#N/A,FALSE,"CAM-G7";#N/A,#N/A,FALSE,"SPL";#N/A,#N/A,FALSE,"butt-in G7";#N/A,#N/A,FALSE,"dia-in G7";#N/A,#N/A,FALSE,"추가-STA G7"}</definedName>
    <definedName name="fgj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jjkyg" localSheetId="0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4" hidden="1">{"'Sheet1'!$A$4386:$N$4591"}</definedName>
    <definedName name="fgtt" hidden="1">{"'Sheet1'!$A$4386:$N$4591"}</definedName>
    <definedName name="fhff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gujguthi" localSheetId="0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jgfjhg" localSheetId="0" hidden="1">{#N/A,#N/A,FALSE,"CAM-G7";#N/A,#N/A,FALSE,"SPL";#N/A,#N/A,FALSE,"butt-in G7";#N/A,#N/A,FALSE,"dia-in G7";#N/A,#N/A,FALSE,"추가-STA G7"}</definedName>
    <definedName name="fhjgfjhg" localSheetId="4" hidden="1">{#N/A,#N/A,FALSE,"CAM-G7";#N/A,#N/A,FALSE,"SPL";#N/A,#N/A,FALSE,"butt-in G7";#N/A,#N/A,FALSE,"dia-in G7";#N/A,#N/A,FALSE,"추가-STA G7"}</definedName>
    <definedName name="fhjgfjhg" hidden="1">{#N/A,#N/A,FALSE,"CAM-G7";#N/A,#N/A,FALSE,"SPL";#N/A,#N/A,FALSE,"butt-in G7";#N/A,#N/A,FALSE,"dia-in G7";#N/A,#N/A,FALSE,"추가-STA G7"}</definedName>
    <definedName name="fhjsjs" localSheetId="0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L" hidden="1">'[38]A.O.R.'!#REF!</definedName>
    <definedName name="fino" localSheetId="0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0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4" hidden="1">{"'Break down'!$A$4"}</definedName>
    <definedName name="fiyu" hidden="1">{"'Break down'!$A$4"}</definedName>
    <definedName name="fjfgh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" localSheetId="0" hidden="1">{#N/A,#N/A,FALSE,"물량산출"}</definedName>
    <definedName name="fjfgj" localSheetId="4" hidden="1">{#N/A,#N/A,FALSE,"물량산출"}</definedName>
    <definedName name="fjfgj" hidden="1">{#N/A,#N/A,FALSE,"물량산출"}</definedName>
    <definedName name="fjfgjfg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hjf" localSheetId="0" hidden="1">{#N/A,#N/A,FALSE,"CAM-G7";#N/A,#N/A,FALSE,"SPL";#N/A,#N/A,FALSE,"butt-in G7";#N/A,#N/A,FALSE,"dia-in G7";#N/A,#N/A,FALSE,"추가-STA G7"}</definedName>
    <definedName name="fjfhjf" localSheetId="4" hidden="1">{#N/A,#N/A,FALSE,"CAM-G7";#N/A,#N/A,FALSE,"SPL";#N/A,#N/A,FALSE,"butt-in G7";#N/A,#N/A,FALSE,"dia-in G7";#N/A,#N/A,FALSE,"추가-STA G7"}</definedName>
    <definedName name="fjfhjf" hidden="1">{#N/A,#N/A,FALSE,"CAM-G7";#N/A,#N/A,FALSE,"SPL";#N/A,#N/A,FALSE,"butt-in G7";#N/A,#N/A,FALSE,"dia-in G7";#N/A,#N/A,FALSE,"추가-STA G7"}</definedName>
    <definedName name="fjfjfj" localSheetId="0" hidden="1">{#N/A,#N/A,FALSE,"CAM-G7";#N/A,#N/A,FALSE,"SPL";#N/A,#N/A,FALSE,"butt-in G7";#N/A,#N/A,FALSE,"dia-in G7";#N/A,#N/A,FALSE,"추가-STA G7"}</definedName>
    <definedName name="fjfjfj" localSheetId="4" hidden="1">{#N/A,#N/A,FALSE,"CAM-G7";#N/A,#N/A,FALSE,"SPL";#N/A,#N/A,FALSE,"butt-in G7";#N/A,#N/A,FALSE,"dia-in G7";#N/A,#N/A,FALSE,"추가-STA G7"}</definedName>
    <definedName name="fjfjfj" hidden="1">{#N/A,#N/A,FALSE,"CAM-G7";#N/A,#N/A,FALSE,"SPL";#N/A,#N/A,FALSE,"butt-in G7";#N/A,#N/A,FALSE,"dia-in G7";#N/A,#N/A,FALSE,"추가-STA G7"}</definedName>
    <definedName name="fjhgfd" localSheetId="4" hidden="1">{"'Sheet1'!$A$4386:$N$4591"}</definedName>
    <definedName name="fjhgfd" hidden="1">{"'Sheet1'!$A$4386:$N$4591"}</definedName>
    <definedName name="fjhgjghj" localSheetId="0" hidden="1">{#N/A,#N/A,FALSE,"CAM-G7";#N/A,#N/A,FALSE,"SPL";#N/A,#N/A,FALSE,"butt-in G7";#N/A,#N/A,FALSE,"dia-in G7";#N/A,#N/A,FALSE,"추가-STA G7"}</definedName>
    <definedName name="fjhgjghj" localSheetId="4" hidden="1">{#N/A,#N/A,FALSE,"CAM-G7";#N/A,#N/A,FALSE,"SPL";#N/A,#N/A,FALSE,"butt-in G7";#N/A,#N/A,FALSE,"dia-in G7";#N/A,#N/A,FALSE,"추가-STA G7"}</definedName>
    <definedName name="fjhgjghj" hidden="1">{#N/A,#N/A,FALSE,"CAM-G7";#N/A,#N/A,FALSE,"SPL";#N/A,#N/A,FALSE,"butt-in G7";#N/A,#N/A,FALSE,"dia-in G7";#N/A,#N/A,FALSE,"추가-STA G7"}</definedName>
    <definedName name="fjhjf" localSheetId="0" hidden="1">{#N/A,#N/A,FALSE,"CAM-G7";#N/A,#N/A,FALSE,"SPL";#N/A,#N/A,FALSE,"butt-in G7";#N/A,#N/A,FALSE,"dia-in G7";#N/A,#N/A,FALSE,"추가-STA G7"}</definedName>
    <definedName name="fjhjf" localSheetId="4" hidden="1">{#N/A,#N/A,FALSE,"CAM-G7";#N/A,#N/A,FALSE,"SPL";#N/A,#N/A,FALSE,"butt-in G7";#N/A,#N/A,FALSE,"dia-in G7";#N/A,#N/A,FALSE,"추가-STA G7"}</definedName>
    <definedName name="fjhjf" hidden="1">{#N/A,#N/A,FALSE,"CAM-G7";#N/A,#N/A,FALSE,"SPL";#N/A,#N/A,FALSE,"butt-in G7";#N/A,#N/A,FALSE,"dia-in G7";#N/A,#N/A,FALSE,"추가-STA G7"}</definedName>
    <definedName name="fjhjfgh" localSheetId="0" hidden="1">{#N/A,#N/A,FALSE,"CAM-G7";#N/A,#N/A,FALSE,"SPL";#N/A,#N/A,FALSE,"butt-in G7";#N/A,#N/A,FALSE,"dia-in G7";#N/A,#N/A,FALSE,"추가-STA G7"}</definedName>
    <definedName name="fjhjfgh" localSheetId="4" hidden="1">{#N/A,#N/A,FALSE,"CAM-G7";#N/A,#N/A,FALSE,"SPL";#N/A,#N/A,FALSE,"butt-in G7";#N/A,#N/A,FALSE,"dia-in G7";#N/A,#N/A,FALSE,"추가-STA G7"}</definedName>
    <definedName name="fjhjfgh" hidden="1">{#N/A,#N/A,FALSE,"CAM-G7";#N/A,#N/A,FALSE,"SPL";#N/A,#N/A,FALSE,"butt-in G7";#N/A,#N/A,FALSE,"dia-in G7";#N/A,#N/A,FALSE,"추가-STA G7"}</definedName>
    <definedName name="fjhjfgj" localSheetId="0" hidden="1">{#N/A,#N/A,FALSE,"혼합골재"}</definedName>
    <definedName name="fjhjfgj" localSheetId="4" hidden="1">{#N/A,#N/A,FALSE,"혼합골재"}</definedName>
    <definedName name="fjhjfgj" hidden="1">{#N/A,#N/A,FALSE,"혼합골재"}</definedName>
    <definedName name="fjhjfj" localSheetId="0" hidden="1">{#N/A,#N/A,FALSE,"CAM-G7";#N/A,#N/A,FALSE,"SPL";#N/A,#N/A,FALSE,"butt-in G7";#N/A,#N/A,FALSE,"dia-in G7";#N/A,#N/A,FALSE,"추가-STA G7"}</definedName>
    <definedName name="fjhjfj" localSheetId="4" hidden="1">{#N/A,#N/A,FALSE,"CAM-G7";#N/A,#N/A,FALSE,"SPL";#N/A,#N/A,FALSE,"butt-in G7";#N/A,#N/A,FALSE,"dia-in G7";#N/A,#N/A,FALSE,"추가-STA G7"}</definedName>
    <definedName name="fjhjfj" hidden="1">{#N/A,#N/A,FALSE,"CAM-G7";#N/A,#N/A,FALSE,"SPL";#N/A,#N/A,FALSE,"butt-in G7";#N/A,#N/A,FALSE,"dia-in G7";#N/A,#N/A,FALSE,"추가-STA G7"}</definedName>
    <definedName name="fjhjghjf" localSheetId="0" hidden="1">{#N/A,#N/A,FALSE,"운반시간"}</definedName>
    <definedName name="fjhjghjf" localSheetId="4" hidden="1">{#N/A,#N/A,FALSE,"운반시간"}</definedName>
    <definedName name="fjhjghjf" hidden="1">{#N/A,#N/A,FALSE,"운반시간"}</definedName>
    <definedName name="fkfkvhikkhju" localSheetId="0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nfjjfn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qwettqwtq" localSheetId="0" hidden="1">{#N/A,#N/A,FALSE,"MARCH"}</definedName>
    <definedName name="fqwettqwtq" localSheetId="4" hidden="1">{#N/A,#N/A,FALSE,"MARCH"}</definedName>
    <definedName name="fqwettqwtq" hidden="1">{#N/A,#N/A,FALSE,"MARCH"}</definedName>
    <definedName name="fre" localSheetId="0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0" hidden="1">{"'Break down'!$A$4"}</definedName>
    <definedName name="fred" localSheetId="4" hidden="1">{"'Break down'!$A$4"}</definedName>
    <definedName name="fred" hidden="1">{"'Break down'!$A$4"}</definedName>
    <definedName name="FReport5" localSheetId="0" hidden="1">{#N/A,#N/A,FALSE,"MARCH"}</definedName>
    <definedName name="FReport5" localSheetId="4" hidden="1">{#N/A,#N/A,FALSE,"MARCH"}</definedName>
    <definedName name="FReport5" hidden="1">{#N/A,#N/A,FALSE,"MARCH"}</definedName>
    <definedName name="fret_cost">[32]Sheet9!#REF!</definedName>
    <definedName name="f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jj" localSheetId="0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4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d" localSheetId="0" hidden="1">'[1]Rate Analysis'!#REF!</definedName>
    <definedName name="fsdd" hidden="1">'[1]Rate Analysis'!#REF!</definedName>
    <definedName name="fund" localSheetId="4" hidden="1">{"'Sheet1'!$A$4386:$N$4591"}</definedName>
    <definedName name="fund" hidden="1">{"'Sheet1'!$A$4386:$N$4591"}</definedName>
    <definedName name="funds" localSheetId="4" hidden="1">{"'Sheet1'!$A$4386:$N$4591"}</definedName>
    <definedName name="funds" hidden="1">{"'Sheet1'!$A$4386:$N$4591"}</definedName>
    <definedName name="fv" localSheetId="0" hidden="1">{#N/A,#N/A,FALSE,"Organisation Chart"}</definedName>
    <definedName name="fv" localSheetId="4" hidden="1">{#N/A,#N/A,FALSE,"Organisation Chart"}</definedName>
    <definedName name="fv" hidden="1">{#N/A,#N/A,FALSE,"Organisation Chart"}</definedName>
    <definedName name="f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aeg" localSheetId="0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hidden="1">#REF!</definedName>
    <definedName name="gbsdsd" hidden="1">#REF!</definedName>
    <definedName name="gdffdgdrghg" hidden="1">#REF!</definedName>
    <definedName name="gdfgaefgasdfasdfasdfsdfsda" localSheetId="0" hidden="1">{#N/A,#N/A,FALSE,"MARCH"}</definedName>
    <definedName name="gdfgaefgasdfasdfasdfsdfsda" localSheetId="4" hidden="1">{#N/A,#N/A,FALSE,"MARCH"}</definedName>
    <definedName name="gdfgaefgasdfasdfasdfsdfsda" hidden="1">{#N/A,#N/A,FALSE,"MARCH"}</definedName>
    <definedName name="gd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ag" localSheetId="0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d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[20]FitOutConfCentre!#REF!</definedName>
    <definedName name="gfepng" hidden="1">#REF!</definedName>
    <definedName name="GFGD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g" hidden="1">[26]BID!#REF!</definedName>
    <definedName name="gfgdg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f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kjghk" localSheetId="0" hidden="1">{#N/A,#N/A,FALSE,"골재소요량";#N/A,#N/A,FALSE,"골재소요량"}</definedName>
    <definedName name="gfkjghk" localSheetId="4" hidden="1">{#N/A,#N/A,FALSE,"골재소요량";#N/A,#N/A,FALSE,"골재소요량"}</definedName>
    <definedName name="gfkjghk" hidden="1">{#N/A,#N/A,FALSE,"골재소요량";#N/A,#N/A,FALSE,"골재소요량"}</definedName>
    <definedName name="gg" localSheetId="0" hidden="1">{#N/A,#N/A,FALSE,"PropertyInfo"}</definedName>
    <definedName name="gg" localSheetId="4" hidden="1">{#N/A,#N/A,FALSE,"PropertyInfo"}</definedName>
    <definedName name="gg" hidden="1">{#N/A,#N/A,FALSE,"PropertyInfo"}</definedName>
    <definedName name="ggdrgdfhyyj" localSheetId="0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0" hidden="1">{#N/A,#N/A,FALSE,"PropertyInfo"}</definedName>
    <definedName name="ggg" localSheetId="4" hidden="1">{#N/A,#N/A,FALSE,"PropertyInfo"}</definedName>
    <definedName name="ggg" hidden="1">{#N/A,#N/A,FALSE,"PropertyInfo"}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2" localSheetId="0" hidden="1">{"View1",#N/A,FALSE,"Sheet1";"View2",#N/A,FALSE,"Sheet1"}</definedName>
    <definedName name="gggg2" localSheetId="4" hidden="1">{"View1",#N/A,FALSE,"Sheet1";"View2",#N/A,FALSE,"Sheet1"}</definedName>
    <definedName name="gggg2" hidden="1">{"View1",#N/A,FALSE,"Sheet1";"View2",#N/A,FALSE,"Sheet1"}</definedName>
    <definedName name="gg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k" localSheetId="0" hidden="1">{#N/A,#N/A,FALSE,"물량산출"}</definedName>
    <definedName name="ggk" localSheetId="4" hidden="1">{#N/A,#N/A,FALSE,"물량산출"}</definedName>
    <definedName name="ggk" hidden="1">{#N/A,#N/A,FALSE,"물량산출"}</definedName>
    <definedName name="ggr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hdh" localSheetId="0" hidden="1">{#N/A,#N/A,FALSE,"표지목차"}</definedName>
    <definedName name="ghdhdh" localSheetId="4" hidden="1">{#N/A,#N/A,FALSE,"표지목차"}</definedName>
    <definedName name="ghdhdh" hidden="1">{#N/A,#N/A,FALSE,"표지목차"}</definedName>
    <definedName name="GHDW" localSheetId="0" hidden="1">{#N/A,#N/A,FALSE,"CAM-G7";#N/A,#N/A,FALSE,"SPL";#N/A,#N/A,FALSE,"butt-in G7";#N/A,#N/A,FALSE,"dia-in G7";#N/A,#N/A,FALSE,"추가-STA G7"}</definedName>
    <definedName name="GHDW" localSheetId="4" hidden="1">{#N/A,#N/A,FALSE,"CAM-G7";#N/A,#N/A,FALSE,"SPL";#N/A,#N/A,FALSE,"butt-in G7";#N/A,#N/A,FALSE,"dia-in G7";#N/A,#N/A,FALSE,"추가-STA G7"}</definedName>
    <definedName name="GHDW" hidden="1">{#N/A,#N/A,FALSE,"CAM-G7";#N/A,#N/A,FALSE,"SPL";#N/A,#N/A,FALSE,"butt-in G7";#N/A,#N/A,FALSE,"dia-in G7";#N/A,#N/A,FALSE,"추가-STA G7"}</definedName>
    <definedName name="ghf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jfgh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I" hidden="1">[39]FitOutConfCentre!#REF!</definedName>
    <definedName name="g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sdhth" localSheetId="0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j" localSheetId="4" hidden="1">{"'Break down'!$A$4"}</definedName>
    <definedName name="gij" hidden="1">{"'Break down'!$A$4"}</definedName>
    <definedName name="gjahgkj" localSheetId="0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gjjh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kj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kl" localSheetId="0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khgk" localSheetId="0" hidden="1">{#N/A,#N/A,FALSE,"물량산출"}</definedName>
    <definedName name="gkhgk" localSheetId="4" hidden="1">{#N/A,#N/A,FALSE,"물량산출"}</definedName>
    <definedName name="gkhgk" hidden="1">{#N/A,#N/A,FALSE,"물량산출"}</definedName>
    <definedName name="gkjk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lgkgk" localSheetId="0" hidden="1">{#N/A,#N/A,FALSE,"전력간선"}</definedName>
    <definedName name="glgkgk" localSheetId="4" hidden="1">{#N/A,#N/A,FALSE,"전력간선"}</definedName>
    <definedName name="glgkgk" hidden="1">{#N/A,#N/A,FALSE,"전력간선"}</definedName>
    <definedName name="gmn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q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w" hidden="1">[26]BID!$C$1:$H$533</definedName>
    <definedName name="GROUP" hidden="1">"bissql"</definedName>
    <definedName name="GroutedRiprap">#REF!</definedName>
    <definedName name="gr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TSYAEYAEYEYET" localSheetId="0" hidden="1">{"'Break down'!$A$4"}</definedName>
    <definedName name="GSTSYAEYAEYEYET" localSheetId="4" hidden="1">{"'Break down'!$A$4"}</definedName>
    <definedName name="GSTSYAEYAEYEYET" hidden="1">{"'Break down'!$A$4"}</definedName>
    <definedName name="gtrghr" localSheetId="0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hidden="1">[40]XREF!#REF!</definedName>
    <definedName name="gvsgs" hidden="1">#REF!</definedName>
    <definedName name="gwe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G" localSheetId="0" hidden="1">{#N/A,#N/A,TRUE,"Cover";#N/A,#N/A,TRUE,"Conts";#N/A,#N/A,TRUE,"VOS";#N/A,#N/A,TRUE,"Warrington";#N/A,#N/A,TRUE,"Widnes"}</definedName>
    <definedName name="gWEG" localSheetId="4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localSheetId="0" hidden="1">{#N/A,#N/A,TRUE,"Cover";#N/A,#N/A,TRUE,"Conts";#N/A,#N/A,TRUE,"VOS";#N/A,#N/A,TRUE,"Warrington";#N/A,#N/A,TRUE,"Widnes"}</definedName>
    <definedName name="GWEGTew" localSheetId="4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qrtrft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an" hidden="1">[26]BID!$A$1:$A$1714</definedName>
    <definedName name="hb" localSheetId="4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bszsi" hidden="1">#REF!</definedName>
    <definedName name="hdfhd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eadWall">#REF!</definedName>
    <definedName name="hfdg" hidden="1">#REF!</definedName>
    <definedName name="hfd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" localSheetId="0" hidden="1">{#N/A,#N/A,FALSE,"估價單  (3)"}</definedName>
    <definedName name="hfgh" localSheetId="4" hidden="1">{#N/A,#N/A,FALSE,"估價單  (3)"}</definedName>
    <definedName name="hfgh" hidden="1">{#N/A,#N/A,FALSE,"估價單  (3)"}</definedName>
    <definedName name="hfg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gf" localSheetId="0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fhgrtdghtrdhg" hidden="1">#REF!</definedName>
    <definedName name="hg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khkg" localSheetId="4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h" localSheetId="0" hidden="1">{#N/A,#N/A,FALSE,"Summary"}</definedName>
    <definedName name="hhh" localSheetId="4" hidden="1">{#N/A,#N/A,FALSE,"Summary"}</definedName>
    <definedName name="hhh" localSheetId="5">'[41]Mp-team 1'!#REF!</definedName>
    <definedName name="hhh" hidden="1">{#N/A,#N/A,FALSE,"Summary"}</definedName>
    <definedName name="hhhh" hidden="1">#REF!</definedName>
    <definedName name="hhhhhh" hidden="1">[42]Occ!#REF!</definedName>
    <definedName name="hhjh" hidden="1">#REF!</definedName>
    <definedName name="hhuuyv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hidden="1">#REF!</definedName>
    <definedName name="hjdj" localSheetId="0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hjf" localSheetId="0" hidden="1">{#N/A,#N/A,FALSE,"표지목차"}</definedName>
    <definedName name="hjghjf" localSheetId="4" hidden="1">{#N/A,#N/A,FALSE,"표지목차"}</definedName>
    <definedName name="hjghjf" hidden="1">{#N/A,#N/A,FALSE,"표지목차"}</definedName>
    <definedName name="hjk" localSheetId="0" hidden="1">{#N/A,#N/A,FALSE,"MARCH"}</definedName>
    <definedName name="hjk" localSheetId="4" hidden="1">{#N/A,#N/A,FALSE,"MARCH"}</definedName>
    <definedName name="hjk" hidden="1">{#N/A,#N/A,FALSE,"MARCH"}</definedName>
    <definedName name="hjkghk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mghj" localSheetId="0" hidden="1">{#N/A,#N/A,FALSE,"물량산출"}</definedName>
    <definedName name="hjmghj" localSheetId="4" hidden="1">{#N/A,#N/A,FALSE,"물량산출"}</definedName>
    <definedName name="hjmghj" hidden="1">{#N/A,#N/A,FALSE,"물량산출"}</definedName>
    <definedName name="hjy" localSheetId="0" hidden="1">{"'Break down'!$A$4"}</definedName>
    <definedName name="hjy" localSheetId="4" hidden="1">{"'Break down'!$A$4"}</definedName>
    <definedName name="hjy" hidden="1">{"'Break down'!$A$4"}</definedName>
    <definedName name="h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djdjh" localSheetId="0" hidden="1">{#N/A,#N/A,FALSE,"물량산출"}</definedName>
    <definedName name="hkdjdjh" localSheetId="4" hidden="1">{#N/A,#N/A,FALSE,"물량산출"}</definedName>
    <definedName name="hkdjdjh" hidden="1">{#N/A,#N/A,FALSE,"물량산출"}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IST기초" localSheetId="0" hidden="1">{#N/A,#N/A,FALSE,"물량산출"}</definedName>
    <definedName name="HOIST기초" localSheetId="4" hidden="1">{#N/A,#N/A,FALSE,"물량산출"}</definedName>
    <definedName name="HOIST기초" hidden="1">{#N/A,#N/A,FALSE,"물량산출"}</definedName>
    <definedName name="hshjy" localSheetId="0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jh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yhjtyhj" localSheetId="0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0" hidden="1">{"'Break down'!$A$4"}</definedName>
    <definedName name="ht" localSheetId="4" hidden="1">{"'Break down'!$A$4"}</definedName>
    <definedName name="ht" hidden="1">{"'Break down'!$A$4"}</definedName>
    <definedName name="ht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" localSheetId="4" hidden="1">{"'장비'!$A$3:$M$12"}</definedName>
    <definedName name="HTML" hidden="1">{"'장비'!$A$3:$M$12"}</definedName>
    <definedName name="HTML_CodePage" hidden="1">9</definedName>
    <definedName name="HTML_CodePage1" hidden="1">9</definedName>
    <definedName name="HTML_Control" localSheetId="0" hidden="1">{"'Break down'!$A$4"}</definedName>
    <definedName name="HTML_Control" localSheetId="4" hidden="1">{"'Break down'!$A$4"}</definedName>
    <definedName name="HTML_Control" hidden="1">{"'Break down'!$A$4"}</definedName>
    <definedName name="HTML_Control1" localSheetId="4" hidden="1">{"'Break down'!$A$4"}</definedName>
    <definedName name="HTML_Control1" hidden="1">{"'Break down'!$A$4"}</definedName>
    <definedName name="HTML_control2" localSheetId="4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0" hidden="1">{"'Break down'!$A$4"}</definedName>
    <definedName name="htr" localSheetId="4" hidden="1">{"'Break down'!$A$4"}</definedName>
    <definedName name="htr" hidden="1">{"'Break down'!$A$4"}</definedName>
    <definedName name="htrhrsth" localSheetId="0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rr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utgfru" localSheetId="0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0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4" hidden="1">{"'Sheet1'!$A$4386:$N$4591"}</definedName>
    <definedName name="IAM" hidden="1">{"'Sheet1'!$A$4386:$N$4591"}</definedName>
    <definedName name="ihg" localSheetId="4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0" hidden="1">{"'Break down'!$A$4"}</definedName>
    <definedName name="iiip" localSheetId="4" hidden="1">{"'Break down'!$A$4"}</definedName>
    <definedName name="iiip" hidden="1">{"'Break down'!$A$4"}</definedName>
    <definedName name="iiy" localSheetId="0" hidden="1">{"'Break down'!$A$4"}</definedName>
    <definedName name="iiy" localSheetId="4" hidden="1">{"'Break down'!$A$4"}</definedName>
    <definedName name="iiy" hidden="1">{"'Break down'!$A$4"}</definedName>
    <definedName name="ijn" localSheetId="0" hidden="1">{#N/A,#N/A,FALSE,"MARCH"}</definedName>
    <definedName name="ijn" localSheetId="4" hidden="1">{#N/A,#N/A,FALSE,"MARCH"}</definedName>
    <definedName name="ijn" hidden="1">{#N/A,#N/A,FALSE,"MARCH"}</definedName>
    <definedName name="im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dex" localSheetId="0" hidden="1">#REF!</definedName>
    <definedName name="index" hidden="1">#REF!</definedName>
    <definedName name="Indirec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stall_cost">[32]Sheet9!#REF!</definedName>
    <definedName name="Insurance">[32]Sheet9!#REF!</definedName>
    <definedName name="io8yuou8y" localSheetId="0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PCs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o" hidden="1">[20]FitOutConfCentre!#REF!</definedName>
    <definedName name="iu" localSheetId="4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ouio" localSheetId="0" hidden="1">{#N/A,#N/A,FALSE,"물량산출"}</definedName>
    <definedName name="iuouio" localSheetId="4" hidden="1">{#N/A,#N/A,FALSE,"물량산출"}</definedName>
    <definedName name="iuouio" hidden="1">{#N/A,#N/A,FALSE,"물량산출"}</definedName>
    <definedName name="ivrcl" localSheetId="4" hidden="1">{"'Sheet1'!$A$4386:$N$4591"}</definedName>
    <definedName name="ivrcl" hidden="1">{"'Sheet1'!$A$4386:$N$4591"}</definedName>
    <definedName name="j7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mes" hidden="1">[13]graphs!#REF!</definedName>
    <definedName name="jdjhdj" localSheetId="0" hidden="1">{#N/A,#N/A,FALSE,"CAM-G7";#N/A,#N/A,FALSE,"SPL";#N/A,#N/A,FALSE,"butt-in G7";#N/A,#N/A,FALSE,"dia-in G7";#N/A,#N/A,FALSE,"추가-STA G7"}</definedName>
    <definedName name="jdjhdj" localSheetId="4" hidden="1">{#N/A,#N/A,FALSE,"CAM-G7";#N/A,#N/A,FALSE,"SPL";#N/A,#N/A,FALSE,"butt-in G7";#N/A,#N/A,FALSE,"dia-in G7";#N/A,#N/A,FALSE,"추가-STA G7"}</definedName>
    <definedName name="jdjhdj" hidden="1">{#N/A,#N/A,FALSE,"CAM-G7";#N/A,#N/A,FALSE,"SPL";#N/A,#N/A,FALSE,"butt-in G7";#N/A,#N/A,FALSE,"dia-in G7";#N/A,#N/A,FALSE,"추가-STA G7"}</definedName>
    <definedName name="jfhgjf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g" localSheetId="4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hjgj" localSheetId="0" hidden="1">{#N/A,#N/A,FALSE,"물량산출"}</definedName>
    <definedName name="jghjgj" localSheetId="4" hidden="1">{#N/A,#N/A,FALSE,"물량산출"}</definedName>
    <definedName name="jghjgj" hidden="1">{#N/A,#N/A,FALSE,"물량산출"}</definedName>
    <definedName name="jghkg" localSheetId="0" hidden="1">{#N/A,#N/A,FALSE,"갑지";#N/A,#N/A,FALSE,"개요";#N/A,#N/A,FALSE,"비목별";#N/A,#N/A,FALSE,"건물별";#N/A,#N/A,FALSE,"기구표";#N/A,#N/A,FALSE,"직원투입"}</definedName>
    <definedName name="jghkg" localSheetId="4" hidden="1">{#N/A,#N/A,FALSE,"갑지";#N/A,#N/A,FALSE,"개요";#N/A,#N/A,FALSE,"비목별";#N/A,#N/A,FALSE,"건물별";#N/A,#N/A,FALSE,"기구표";#N/A,#N/A,FALSE,"직원투입"}</definedName>
    <definedName name="jghkg" hidden="1">{#N/A,#N/A,FALSE,"갑지";#N/A,#N/A,FALSE,"개요";#N/A,#N/A,FALSE,"비목별";#N/A,#N/A,FALSE,"건물별";#N/A,#N/A,FALSE,"기구표";#N/A,#N/A,FALSE,"직원투입"}</definedName>
    <definedName name="jgt" localSheetId="0" hidden="1">{"'Break down'!$A$4"}</definedName>
    <definedName name="jgt" localSheetId="4" hidden="1">{"'Break down'!$A$4"}</definedName>
    <definedName name="jgt" hidden="1">{"'Break down'!$A$4"}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fgjfj" localSheetId="0" hidden="1">{#N/A,#N/A,FALSE,"CAM-G7";#N/A,#N/A,FALSE,"SPL";#N/A,#N/A,FALSE,"butt-in G7";#N/A,#N/A,FALSE,"dia-in G7";#N/A,#N/A,FALSE,"추가-STA G7"}</definedName>
    <definedName name="jhfgjfj" localSheetId="4" hidden="1">{#N/A,#N/A,FALSE,"CAM-G7";#N/A,#N/A,FALSE,"SPL";#N/A,#N/A,FALSE,"butt-in G7";#N/A,#N/A,FALSE,"dia-in G7";#N/A,#N/A,FALSE,"추가-STA G7"}</definedName>
    <definedName name="jhfgjfj" hidden="1">{#N/A,#N/A,FALSE,"CAM-G7";#N/A,#N/A,FALSE,"SPL";#N/A,#N/A,FALSE,"butt-in G7";#N/A,#N/A,FALSE,"dia-in G7";#N/A,#N/A,FALSE,"추가-STA G7"}</definedName>
    <definedName name="jhg" localSheetId="4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gfjfgjj" localSheetId="0" hidden="1">{#N/A,#N/A,FALSE,"운반시간"}</definedName>
    <definedName name="jhgfjfgjj" localSheetId="4" hidden="1">{#N/A,#N/A,FALSE,"운반시간"}</definedName>
    <definedName name="jhgfjfgjj" hidden="1">{#N/A,#N/A,FALSE,"운반시간"}</definedName>
    <definedName name="jhgjghj" localSheetId="0" hidden="1">{#N/A,#N/A,FALSE,"물량산출"}</definedName>
    <definedName name="jhgjghj" localSheetId="4" hidden="1">{#N/A,#N/A,FALSE,"물량산출"}</definedName>
    <definedName name="jhgjghj" hidden="1">{#N/A,#N/A,FALSE,"물량산출"}</definedName>
    <definedName name="jhguy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iokjhjhbhb" hidden="1">[21]FitOutConfCentre!#REF!</definedName>
    <definedName name="jhjdf" localSheetId="0" hidden="1">{"'Break down'!$A$4"}</definedName>
    <definedName name="jhjdf" localSheetId="4" hidden="1">{"'Break down'!$A$4"}</definedName>
    <definedName name="jhjdf" hidden="1">{"'Break down'!$A$4"}</definedName>
    <definedName name="jhjjkjuiou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khgf" localSheetId="0" hidden="1">{#N/A,#N/A,FALSE,"갑지";#N/A,#N/A,FALSE,"개요";#N/A,#N/A,FALSE,"비목별";#N/A,#N/A,FALSE,"건물별";#N/A,#N/A,FALSE,"기구표";#N/A,#N/A,FALSE,"직원투입"}</definedName>
    <definedName name="jhkhgf" localSheetId="4" hidden="1">{#N/A,#N/A,FALSE,"갑지";#N/A,#N/A,FALSE,"개요";#N/A,#N/A,FALSE,"비목별";#N/A,#N/A,FALSE,"건물별";#N/A,#N/A,FALSE,"기구표";#N/A,#N/A,FALSE,"직원투입"}</definedName>
    <definedName name="jhkhgf" hidden="1">{#N/A,#N/A,FALSE,"갑지";#N/A,#N/A,FALSE,"개요";#N/A,#N/A,FALSE,"비목별";#N/A,#N/A,FALSE,"건물별";#N/A,#N/A,FALSE,"기구표";#N/A,#N/A,FALSE,"직원투입"}</definedName>
    <definedName name="jhkkg" localSheetId="0" hidden="1">{#N/A,#N/A,FALSE,"물량산출"}</definedName>
    <definedName name="jhkkg" localSheetId="4" hidden="1">{#N/A,#N/A,FALSE,"물량산출"}</definedName>
    <definedName name="jhkkg" hidden="1">{#N/A,#N/A,FALSE,"물량산출"}</definedName>
    <definedName name="ji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y" localSheetId="0" hidden="1">{"'Break down'!$A$4"}</definedName>
    <definedName name="jjy" localSheetId="4" hidden="1">{"'Break down'!$A$4"}</definedName>
    <definedName name="jjy" hidden="1">{"'Break down'!$A$4"}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0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hk" localSheetId="0" hidden="1">{#N/A,#N/A,FALSE,"물량산출"}</definedName>
    <definedName name="jkghk" localSheetId="4" hidden="1">{#N/A,#N/A,FALSE,"물량산출"}</definedName>
    <definedName name="jkghk" hidden="1">{#N/A,#N/A,FALSE,"물량산출"}</definedName>
    <definedName name="JKGKJHK" localSheetId="0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kh" localSheetId="0" hidden="1">{#N/A,#N/A,FALSE,"물량산출"}</definedName>
    <definedName name="jkhkh" localSheetId="4" hidden="1">{#N/A,#N/A,FALSE,"물량산출"}</definedName>
    <definedName name="jkhkh" hidden="1">{#N/A,#N/A,FALSE,"물량산출"}</definedName>
    <definedName name="jkj" hidden="1">#REF!</definedName>
    <definedName name="jk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ljljkl" localSheetId="0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VBH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" localSheetId="0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4" hidden="1">{"'Break down'!$A$4"}</definedName>
    <definedName name="jmjkjk" hidden="1">{"'Break down'!$A$4"}</definedName>
    <definedName name="jndfhnszlfbs" hidden="1">#REF!</definedName>
    <definedName name="jo" localSheetId="4" hidden="1">{"'Break down'!$A$4"}</definedName>
    <definedName name="jo" hidden="1">{"'Break down'!$A$4"}</definedName>
    <definedName name="joy" localSheetId="4" hidden="1">{"'Break down'!$A$4"}</definedName>
    <definedName name="joy" hidden="1">{"'Break down'!$A$4"}</definedName>
    <definedName name="joyr" localSheetId="4" hidden="1">{"'Break down'!$A$4"}</definedName>
    <definedName name="joyr" hidden="1">{"'Break down'!$A$4"}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0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" localSheetId="0" hidden="1">{"Output-Min",#N/A,FALSE,"Output"}</definedName>
    <definedName name="ju" localSheetId="4" hidden="1">{"Output-Min",#N/A,FALSE,"Output"}</definedName>
    <definedName name="ju" hidden="1">{"Output-Min",#N/A,FALSE,"Output"}</definedName>
    <definedName name="ju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tej" localSheetId="0" hidden="1">{#N/A,#N/A,FALSE,"갑지";#N/A,#N/A,FALSE,"개요";#N/A,#N/A,FALSE,"비목별";#N/A,#N/A,FALSE,"건물별";#N/A,#N/A,FALSE,"기구표";#N/A,#N/A,FALSE,"직원투입"}</definedName>
    <definedName name="jytej" localSheetId="4" hidden="1">{#N/A,#N/A,FALSE,"갑지";#N/A,#N/A,FALSE,"개요";#N/A,#N/A,FALSE,"비목별";#N/A,#N/A,FALSE,"건물별";#N/A,#N/A,FALSE,"기구표";#N/A,#N/A,FALSE,"직원투입"}</definedName>
    <definedName name="jytej" hidden="1">{#N/A,#N/A,FALSE,"갑지";#N/A,#N/A,FALSE,"개요";#N/A,#N/A,FALSE,"비목별";#N/A,#N/A,FALSE,"건물별";#N/A,#N/A,FALSE,"기구표";#N/A,#N/A,FALSE,"직원투입"}</definedName>
    <definedName name="k" localSheetId="0" hidden="1">#REF!</definedName>
    <definedName name="kasdfjhd" localSheetId="4" hidden="1">{"'Typical Costs Estimates'!$C$158:$H$161"}</definedName>
    <definedName name="kasdfjhd" hidden="1">{"'Typical Costs Estimates'!$C$158:$H$161"}</definedName>
    <definedName name="kdhjdh" localSheetId="0" hidden="1">{#N/A,#N/A,FALSE,"단가표지"}</definedName>
    <definedName name="kdhjdh" localSheetId="4" hidden="1">{#N/A,#N/A,FALSE,"단가표지"}</definedName>
    <definedName name="kdhjdh" hidden="1">{#N/A,#N/A,FALSE,"단가표지"}</definedName>
    <definedName name="kfjdfjdj" localSheetId="0" hidden="1">{#N/A,#N/A,FALSE,"CAM-G7";#N/A,#N/A,FALSE,"SPL";#N/A,#N/A,FALSE,"butt-in G7";#N/A,#N/A,FALSE,"dia-in G7";#N/A,#N/A,FALSE,"추가-STA G7"}</definedName>
    <definedName name="kfjdfjdj" localSheetId="4" hidden="1">{#N/A,#N/A,FALSE,"CAM-G7";#N/A,#N/A,FALSE,"SPL";#N/A,#N/A,FALSE,"butt-in G7";#N/A,#N/A,FALSE,"dia-in G7";#N/A,#N/A,FALSE,"추가-STA G7"}</definedName>
    <definedName name="kfjdfjdj" hidden="1">{#N/A,#N/A,FALSE,"CAM-G7";#N/A,#N/A,FALSE,"SPL";#N/A,#N/A,FALSE,"butt-in G7";#N/A,#N/A,FALSE,"dia-in G7";#N/A,#N/A,FALSE,"추가-STA G7"}</definedName>
    <definedName name="KGFKL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i" localSheetId="0" hidden="1">{#N/A,#N/A,FALSE,"MARCH"}</definedName>
    <definedName name="kgi" localSheetId="4" hidden="1">{#N/A,#N/A,FALSE,"MARCH"}</definedName>
    <definedName name="kgi" hidden="1">{#N/A,#N/A,FALSE,"MARCH"}</definedName>
    <definedName name="kgj" localSheetId="0" hidden="1">{#N/A,#N/A,FALSE,"MARCH"}</definedName>
    <definedName name="kgj" localSheetId="4" hidden="1">{#N/A,#N/A,FALSE,"MARCH"}</definedName>
    <definedName name="kgj" hidden="1">{#N/A,#N/A,FALSE,"MARCH"}</definedName>
    <definedName name="kgjfgjgj" localSheetId="0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4" hidden="1">{"'Break down'!$A$4"}</definedName>
    <definedName name="khaldoun" hidden="1">{"'Break down'!$A$4"}</definedName>
    <definedName name="khfgjsdj" localSheetId="0" hidden="1">{#N/A,#N/A,FALSE,"혼합골재"}</definedName>
    <definedName name="khfgjsdj" localSheetId="4" hidden="1">{#N/A,#N/A,FALSE,"혼합골재"}</definedName>
    <definedName name="khfgjsdj" hidden="1">{#N/A,#N/A,FALSE,"혼합골재"}</definedName>
    <definedName name="khgfkhgf" localSheetId="4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hgkhg" localSheetId="0" hidden="1">{#N/A,#N/A,FALSE,"물량산출"}</definedName>
    <definedName name="khgkhg" localSheetId="4" hidden="1">{#N/A,#N/A,FALSE,"물량산출"}</definedName>
    <definedName name="khgkhg" hidden="1">{#N/A,#N/A,FALSE,"물량산출"}</definedName>
    <definedName name="khtf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ij" localSheetId="0" hidden="1">{#N/A,#N/A,FALSE,"MARCH"}</definedName>
    <definedName name="kij" localSheetId="4" hidden="1">{#N/A,#N/A,FALSE,"MARCH"}</definedName>
    <definedName name="kij" hidden="1">{#N/A,#N/A,FALSE,"MARCH"}</definedName>
    <definedName name="kijdd" localSheetId="4" hidden="1">{#N/A,#N/A,FALSE,"MARCH"}</definedName>
    <definedName name="kijdd" hidden="1">{#N/A,#N/A,FALSE,"MARCH"}</definedName>
    <definedName name="kj" localSheetId="4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ghfkj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hdjs" localSheetId="0" hidden="1">{#N/A,#N/A,FALSE,"CAM-G7";#N/A,#N/A,FALSE,"SPL";#N/A,#N/A,FALSE,"butt-in G7";#N/A,#N/A,FALSE,"dia-in G7";#N/A,#N/A,FALSE,"추가-STA G7"}</definedName>
    <definedName name="kjhdjs" localSheetId="4" hidden="1">{#N/A,#N/A,FALSE,"CAM-G7";#N/A,#N/A,FALSE,"SPL";#N/A,#N/A,FALSE,"butt-in G7";#N/A,#N/A,FALSE,"dia-in G7";#N/A,#N/A,FALSE,"추가-STA G7"}</definedName>
    <definedName name="kjhdjs" hidden="1">{#N/A,#N/A,FALSE,"CAM-G7";#N/A,#N/A,FALSE,"SPL";#N/A,#N/A,FALSE,"butt-in G7";#N/A,#N/A,FALSE,"dia-in G7";#N/A,#N/A,FALSE,"추가-STA G7"}</definedName>
    <definedName name="kjhgfdjdj" localSheetId="0" hidden="1">{#N/A,#N/A,FALSE,"물량산출"}</definedName>
    <definedName name="kjhgfdjdj" localSheetId="4" hidden="1">{#N/A,#N/A,FALSE,"물량산출"}</definedName>
    <definedName name="kjhgfdjdj" hidden="1">{#N/A,#N/A,FALSE,"물량산출"}</definedName>
    <definedName name="KJHIUBN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khk" localSheetId="0" hidden="1">{#N/A,#N/A,FALSE,"갑지";#N/A,#N/A,FALSE,"개요";#N/A,#N/A,FALSE,"비목별";#N/A,#N/A,FALSE,"건물별";#N/A,#N/A,FALSE,"기구표";#N/A,#N/A,FALSE,"직원투입"}</definedName>
    <definedName name="kjhkhk" localSheetId="4" hidden="1">{#N/A,#N/A,FALSE,"갑지";#N/A,#N/A,FALSE,"개요";#N/A,#N/A,FALSE,"비목별";#N/A,#N/A,FALSE,"건물별";#N/A,#N/A,FALSE,"기구표";#N/A,#N/A,FALSE,"직원투입"}</definedName>
    <definedName name="kjhkhk" hidden="1">{#N/A,#N/A,FALSE,"갑지";#N/A,#N/A,FALSE,"개요";#N/A,#N/A,FALSE,"비목별";#N/A,#N/A,FALSE,"건물별";#N/A,#N/A,FALSE,"기구표";#N/A,#N/A,FALSE,"직원투입"}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i" localSheetId="0" hidden="1">{#N/A,#N/A,FALSE,"MARCH"}</definedName>
    <definedName name="kji" localSheetId="4" hidden="1">{#N/A,#N/A,FALSE,"MARCH"}</definedName>
    <definedName name="kji" hidden="1">{#N/A,#N/A,FALSE,"MARCH"}</definedName>
    <definedName name="kkl" localSheetId="0" hidden="1">{#N/A,#N/A,FALSE,"Overall Trade &amp; Area";#N/A,#N/A,FALSE,"Overall EPC";#N/A,#N/A,FALSE,"EPC-TTIL";#N/A,#N/A,FALSE,"EPC-1";#N/A,#N/A,FALSE,"EPC-2";#N/A,#N/A,FALSE,"TR"}</definedName>
    <definedName name="kkl" localSheetId="4" hidden="1">{#N/A,#N/A,FALSE,"Overall Trade &amp; Area";#N/A,#N/A,FALSE,"Overall EPC";#N/A,#N/A,FALSE,"EPC-TTIL";#N/A,#N/A,FALSE,"EPC-1";#N/A,#N/A,FALSE,"EPC-2";#N/A,#N/A,FALSE,"TR"}</definedName>
    <definedName name="kkl" hidden="1">{#N/A,#N/A,FALSE,"Overall Trade &amp; Area";#N/A,#N/A,FALSE,"Overall EPC";#N/A,#N/A,FALSE,"EPC-TTIL";#N/A,#N/A,FALSE,"EPC-1";#N/A,#N/A,FALSE,"EPC-2";#N/A,#N/A,FALSE,"TR"}</definedName>
    <definedName name="kklmlk" localSheetId="4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lklo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" localSheetId="4" hidden="1">{"'Break down'!$A$4"}</definedName>
    <definedName name="KO" hidden="1">{"'Break down'!$A$4"}</definedName>
    <definedName name="kolj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0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u" localSheetId="0" hidden="1">{"Output-BaseYear",#N/A,FALSE,"Output"}</definedName>
    <definedName name="ku" localSheetId="4" hidden="1">{"Output-BaseYear",#N/A,FALSE,"Output"}</definedName>
    <definedName name="ku" hidden="1">{"Output-BaseYear",#N/A,FALSE,"Output"}</definedName>
    <definedName name="k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rFarki">#REF!</definedName>
    <definedName name="KYSTH" localSheetId="0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eanConcrete">#REF!</definedName>
    <definedName name="ledger" localSheetId="4" hidden="1">{"'Break down'!$A$4"}</definedName>
    <definedName name="ledger" hidden="1">{"'Break down'!$A$4"}</definedName>
    <definedName name="level" localSheetId="0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fts" hidden="1">'[1]Rate Analysis'!#REF!</definedName>
    <definedName name="limcount" hidden="1">3</definedName>
    <definedName name="lina" hidden="1">#REF!</definedName>
    <definedName name="liop" localSheetId="0" hidden="1">{"'Break down'!$A$4"}</definedName>
    <definedName name="liop" localSheetId="4" hidden="1">{"'Break down'!$A$4"}</definedName>
    <definedName name="liop" hidden="1">{"'Break down'!$A$4"}</definedName>
    <definedName name="list01" localSheetId="4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hidden="1">#REF!</definedName>
    <definedName name="lk" hidden="1">[20]FitOutConfCentre!#REF!</definedName>
    <definedName name="lkdgszdgs" hidden="1">#REF!</definedName>
    <definedName name="lkjikjoi" localSheetId="4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jljl" localSheetId="0" hidden="1">{#N/A,#N/A,FALSE,"혼합골재"}</definedName>
    <definedName name="lkjljl" localSheetId="4" hidden="1">{#N/A,#N/A,FALSE,"혼합골재"}</definedName>
    <definedName name="lkjljl" hidden="1">{#N/A,#N/A,FALSE,"혼합골재"}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o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ll" localSheetId="0" hidden="1">{"'Break down'!$A$4"}</definedName>
    <definedName name="llll" localSheetId="4" hidden="1">{"'Break down'!$A$4"}</definedName>
    <definedName name="llll" hidden="1">{"'Break down'!$A$4"}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i" hidden="1">[43]Summ!#REF!</definedName>
    <definedName name="l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0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11B" localSheetId="0" hidden="1">{#N/A,#N/A,TRUE,"arnitower";#N/A,#N/A,TRUE,"arnigarage "}</definedName>
    <definedName name="MAN11B" localSheetId="4" hidden="1">{#N/A,#N/A,TRUE,"arnitower";#N/A,#N/A,TRUE,"arnigarage "}</definedName>
    <definedName name="MAN11B" hidden="1">{#N/A,#N/A,TRUE,"arnitower";#N/A,#N/A,TRUE,"arnigarage "}</definedName>
    <definedName name="manpower_site">[32]Sheet9!#REF!</definedName>
    <definedName name="MaterialToBeCrushed">#REF!</definedName>
    <definedName name="MaterialToBeScreened">#REF!</definedName>
    <definedName name="May" localSheetId="0" hidden="1">{#N/A,#N/A,FALSE,"MARCH"}</definedName>
    <definedName name="May" localSheetId="4" hidden="1">{#N/A,#N/A,FALSE,"MARCH"}</definedName>
    <definedName name="May" hidden="1">{#N/A,#N/A,FALSE,"MARCH"}</definedName>
    <definedName name="MC_">#REF!</definedName>
    <definedName name="MCCO" localSheetId="4" hidden="1">{#N/A,#N/A,FALSE,"CCTV"}</definedName>
    <definedName name="MCCO" hidden="1">{#N/A,#N/A,FALSE,"CCTV"}</definedName>
    <definedName name="MCCO10" localSheetId="4" hidden="1">{#N/A,#N/A,FALSE,"CCTV"}</definedName>
    <definedName name="MCCO10" hidden="1">{#N/A,#N/A,FALSE,"CCTV"}</definedName>
    <definedName name="MCCO11" localSheetId="4" hidden="1">{#N/A,#N/A,FALSE,"CCTV"}</definedName>
    <definedName name="MCCO11" hidden="1">{#N/A,#N/A,FALSE,"CCTV"}</definedName>
    <definedName name="MCCO12" localSheetId="4" hidden="1">{#N/A,#N/A,FALSE,"CCTV"}</definedName>
    <definedName name="MCCO12" hidden="1">{#N/A,#N/A,FALSE,"CCTV"}</definedName>
    <definedName name="MCCO13" localSheetId="4" hidden="1">{#N/A,#N/A,FALSE,"CCTV"}</definedName>
    <definedName name="MCCO13" hidden="1">{#N/A,#N/A,FALSE,"CCTV"}</definedName>
    <definedName name="MCCO3" localSheetId="4" hidden="1">{#N/A,#N/A,FALSE,"CCTV"}</definedName>
    <definedName name="MCCO3" hidden="1">{#N/A,#N/A,FALSE,"CCTV"}</definedName>
    <definedName name="MCCO4" localSheetId="4" hidden="1">{#N/A,#N/A,FALSE,"CCTV"}</definedName>
    <definedName name="MCCO4" hidden="1">{#N/A,#N/A,FALSE,"CCTV"}</definedName>
    <definedName name="MCCO5" localSheetId="4" hidden="1">{#N/A,#N/A,FALSE,"CCTV"}</definedName>
    <definedName name="MCCO5" hidden="1">{#N/A,#N/A,FALSE,"CCTV"}</definedName>
    <definedName name="MCCO6" localSheetId="4" hidden="1">{#N/A,#N/A,FALSE,"CCTV"}</definedName>
    <definedName name="MCCO6" hidden="1">{#N/A,#N/A,FALSE,"CCTV"}</definedName>
    <definedName name="MCCO7" localSheetId="4" hidden="1">{#N/A,#N/A,FALSE,"CCTV"}</definedName>
    <definedName name="MCCO7" hidden="1">{#N/A,#N/A,FALSE,"CCTV"}</definedName>
    <definedName name="MCCO8" localSheetId="4" hidden="1">{#N/A,#N/A,FALSE,"CCTV"}</definedName>
    <definedName name="MCCO8" hidden="1">{#N/A,#N/A,FALSE,"CCTV"}</definedName>
    <definedName name="MCCO9" localSheetId="4" hidden="1">{#N/A,#N/A,FALSE,"CCTV"}</definedName>
    <definedName name="MCCO9" hidden="1">{#N/A,#N/A,FALSE,"CCTV"}</definedName>
    <definedName name="MCCOÙ" localSheetId="4" hidden="1">{#N/A,#N/A,FALSE,"CCTV"}</definedName>
    <definedName name="MCCOÙ" hidden="1">{#N/A,#N/A,FALSE,"CCTV"}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4" hidden="1">{"'Bill No. 7'!$A$1:$G$32"}</definedName>
    <definedName name="mhjj" hidden="1">{"'Bill No. 7'!$A$1:$G$32"}</definedName>
    <definedName name="mihh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" hidden="1">#REF!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localSheetId="0" hidden="1">{#N/A,#N/A,FALSE,"포장단가"}</definedName>
    <definedName name="mmmm" localSheetId="4" hidden="1">{#N/A,#N/A,FALSE,"포장단가"}</definedName>
    <definedName name="mmmm" hidden="1">{#N/A,#N/A,FALSE,"포장단가"}</definedName>
    <definedName name="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dbnb" hidden="1">#REF!</definedName>
    <definedName name="mn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ntlyPercentCompletion">#REF!</definedName>
    <definedName name="mouli" localSheetId="4" hidden="1">{"'Sheet1'!$A$4386:$N$4591"}</definedName>
    <definedName name="mouli" hidden="1">{"'Sheet1'!$A$4386:$N$4591"}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ultiplier">#REF!</definedName>
    <definedName name="Multiplier1">#REF!</definedName>
    <definedName name="n">#REF!</definedName>
    <definedName name="nandan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HB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ddddddddf" localSheetId="4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ego검토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WNAME" localSheetId="4" hidden="1">{#N/A,#N/A,FALSE,"CCTV"}</definedName>
    <definedName name="NEWNAME" hidden="1">{#N/A,#N/A,FALSE,"CCTV"}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C">#REF!</definedName>
    <definedName name="NGK" localSheetId="0" hidden="1">{#N/A,#N/A,FALSE,"估價單  (3)"}</definedName>
    <definedName name="NGK" localSheetId="4" hidden="1">{#N/A,#N/A,FALSE,"估價單  (3)"}</definedName>
    <definedName name="NGK" hidden="1">{#N/A,#N/A,FALSE,"估價單  (3)"}</definedName>
    <definedName name="nil" localSheetId="0" hidden="1">{"Output-BaseYear",#N/A,FALSE,"Output"}</definedName>
    <definedName name="nil" localSheetId="4" hidden="1">{"Output-BaseYear",#N/A,FALSE,"Output"}</definedName>
    <definedName name="nil" hidden="1">{"Output-BaseYear",#N/A,FALSE,"Output"}</definedName>
    <definedName name="N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0" hidden="1">{"Inflation-BaseYear",#N/A,FALSE,"Inputs"}</definedName>
    <definedName name="no" localSheetId="4" hidden="1">{"Inflation-BaseYear",#N/A,FALSE,"Inputs"}</definedName>
    <definedName name="no" hidden="1">{"Inflation-BaseYear",#N/A,FALSE,"Inputs"}</definedName>
    <definedName name="No0">#REF!</definedName>
    <definedName name="none" localSheetId="0" hidden="1">{"Output-3Column",#N/A,FALSE,"Output"}</definedName>
    <definedName name="none" localSheetId="4" hidden="1">{"Output-3Column",#N/A,FALSE,"Output"}</definedName>
    <definedName name="none" hidden="1">{"Output-3Column",#N/A,FALSE,"Output"}</definedName>
    <definedName name="not" localSheetId="0" hidden="1">{"Output-All",#N/A,FALSE,"Output"}</definedName>
    <definedName name="not" localSheetId="4" hidden="1">{"Output-All",#N/A,FALSE,"Output"}</definedName>
    <definedName name="not" hidden="1">{"Output-All",#N/A,FALSE,"Output"}</definedName>
    <definedName name="nothing" localSheetId="0" hidden="1">{"Output-Min",#N/A,FALSE,"Output"}</definedName>
    <definedName name="nothing" localSheetId="4" hidden="1">{"Output-Min",#N/A,FALSE,"Output"}</definedName>
    <definedName name="nothing" hidden="1">{"Output-Min",#N/A,FALSE,"Output"}</definedName>
    <definedName name="nsd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evo" hidden="1">5</definedName>
    <definedName name="nujnnn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we">#REF!</definedName>
    <definedName name="o" hidden="1">#REF!</definedName>
    <definedName name="o9u0piupi" localSheetId="0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0" hidden="1">#REF!</definedName>
    <definedName name="oa" hidden="1">#REF!</definedName>
    <definedName name="ODH" hidden="1">#REF!</definedName>
    <definedName name="office_exp">[32]Sheet9!#REF!</definedName>
    <definedName name="oi" localSheetId="4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4" hidden="1">{"'Break down'!$A$4"}</definedName>
    <definedName name="oip" hidden="1">{"'Break down'!$A$4"}</definedName>
    <definedName name="olhm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o" localSheetId="0" hidden="1">{#N/A,#N/A,FALSE,"지침";#N/A,#N/A,FALSE,"환경분석";#N/A,#N/A,FALSE,"Sheet16"}</definedName>
    <definedName name="opo" localSheetId="4" hidden="1">{#N/A,#N/A,FALSE,"지침";#N/A,#N/A,FALSE,"환경분석";#N/A,#N/A,FALSE,"Sheet16"}</definedName>
    <definedName name="opo" hidden="1">{#N/A,#N/A,FALSE,"지침";#N/A,#N/A,FALSE,"환경분석";#N/A,#N/A,FALSE,"Sheet16"}</definedName>
    <definedName name="opogd" localSheetId="4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hidden="1">#REF!</definedName>
    <definedName name="order2" hidden="1">0</definedName>
    <definedName name="OrderTable" hidden="1">#REF!</definedName>
    <definedName name="osdnvkls" hidden="1">'[44]Labor abs-NMR'!$I$1:$I$7</definedName>
    <definedName name="p7y" localSheetId="0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"LGGMH5N3WMPJAAAEW6ZB4PZ8"</definedName>
    <definedName name="Panel" localSheetId="4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vementMarking">#REF!</definedName>
    <definedName name="PaymentType">'[45]Drop Down List'!$B$3:$B$8</definedName>
    <definedName name="Paymenttype2">#REF!</definedName>
    <definedName name="PD점검구관련" localSheetId="0" hidden="1">{#N/A,#N/A,FALSE,"물량산출"}</definedName>
    <definedName name="PD점검구관련" localSheetId="4" hidden="1">{#N/A,#N/A,FALSE,"물량산출"}</definedName>
    <definedName name="PD점검구관련" hidden="1">{#N/A,#N/A,FALSE,"물량산출"}</definedName>
    <definedName name="perbolag" localSheetId="0" hidden="1">{#N/A,#N/A,FALSE,"intag";#N/A,#N/A,FALSE,"budg";#N/A,#N/A,FALSE,"samtl"}</definedName>
    <definedName name="perbolag" localSheetId="4" hidden="1">{#N/A,#N/A,FALSE,"intag";#N/A,#N/A,FALSE,"budg";#N/A,#N/A,FALSE,"samtl"}</definedName>
    <definedName name="perbolag" hidden="1">{#N/A,#N/A,FALSE,"intag";#N/A,#N/A,FALSE,"budg";#N/A,#N/A,FALSE,"samtl"}</definedName>
    <definedName name="perbolagneu" localSheetId="0" hidden="1">{#N/A,#N/A,FALSE,"intag";#N/A,#N/A,FALSE,"budg";#N/A,#N/A,FALSE,"samtl"}</definedName>
    <definedName name="perbolagneu" localSheetId="4" hidden="1">{#N/A,#N/A,FALSE,"intag";#N/A,#N/A,FALSE,"budg";#N/A,#N/A,FALSE,"samtl"}</definedName>
    <definedName name="perbolagneu" hidden="1">{#N/A,#N/A,FALSE,"intag";#N/A,#N/A,FALSE,"budg";#N/A,#N/A,FALSE,"samtl"}</definedName>
    <definedName name="PHASE" localSheetId="4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ilingfinal" localSheetId="0" hidden="1">{#N/A,#N/A,FALSE,"Organisation Chart"}</definedName>
    <definedName name="pilingfinal" localSheetId="4" hidden="1">{#N/A,#N/A,FALSE,"Organisation Chart"}</definedName>
    <definedName name="pilingfinal" hidden="1">{#N/A,#N/A,FALSE,"Organisation Chart"}</definedName>
    <definedName name="PipeCulverts">#REF!</definedName>
    <definedName name="pkml" localSheetId="4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jboijioljn" localSheetId="4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4" hidden="1">{"'Break down'!$A$4"}</definedName>
    <definedName name="ppo" hidden="1">{"'Break down'!$A$4"}</definedName>
    <definedName name="ppok" localSheetId="4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RASA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tap" localSheetId="4" hidden="1">{"'Sheet1'!$A$4386:$N$4591"}</definedName>
    <definedName name="pratap" hidden="1">{"'Sheet1'!$A$4386:$N$4591"}</definedName>
    <definedName name="preli" localSheetId="0" hidden="1">{#N/A,#N/A,FALSE,"估價單  (3)"}</definedName>
    <definedName name="preli" localSheetId="4" hidden="1">{#N/A,#N/A,FALSE,"估價單  (3)"}</definedName>
    <definedName name="preli" hidden="1">{#N/A,#N/A,FALSE,"估價單  (3)"}</definedName>
    <definedName name="prelim2" localSheetId="0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imeCoat">#REF!</definedName>
    <definedName name="_xlnm.Print_Area" localSheetId="0">'1C. FCR'!$A$1:$AV$119</definedName>
    <definedName name="_xlnm.Print_Area" localSheetId="1">'Cash Flow'!$A$1:$Q$75</definedName>
    <definedName name="_xlnm.Print_Area" localSheetId="4">'Contract Sum'!$B$1:$H$122</definedName>
    <definedName name="_xlnm.Print_Area" localSheetId="2">'QS Certified'!$B$1:$J$68</definedName>
    <definedName name="_xlnm.Print_Area">#REF!</definedName>
    <definedName name="PRINT_AREA_MI">#REF!</definedName>
    <definedName name="ProdForm" hidden="1">#REF!</definedName>
    <definedName name="Product" hidden="1">#REF!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swyry" localSheetId="0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B_FileID" hidden="1">"L10003363.xls"</definedName>
    <definedName name="PUB_UserID" hidden="1">"MAYERX"</definedName>
    <definedName name="puy" localSheetId="4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4" hidden="1">{"'Typical Costs Estimates'!$C$158:$H$161"}</definedName>
    <definedName name="qap" hidden="1">{"'Typical Costs Estimates'!$C$158:$H$161"}</definedName>
    <definedName name="qasw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e" localSheetId="0" hidden="1">{"'Break down'!$A$4"}</definedName>
    <definedName name="qe" localSheetId="4" hidden="1">{"'Break down'!$A$4"}</definedName>
    <definedName name="qe" hidden="1">{"'Break down'!$A$4"}</definedName>
    <definedName name="qor" hidden="1">[26]BID!$A$1:$A$4</definedName>
    <definedName name="qqq" localSheetId="0" hidden="1">{#N/A,#N/A,TRUE,"Cover";#N/A,#N/A,TRUE,"Conts";#N/A,#N/A,TRUE,"VOS";#N/A,#N/A,TRUE,"Warrington";#N/A,#N/A,TRUE,"Widnes"}</definedName>
    <definedName name="qqq" localSheetId="4" hidden="1">{#N/A,#N/A,TRUE,"Cover";#N/A,#N/A,TRUE,"Conts";#N/A,#N/A,TRUE,"VOS";#N/A,#N/A,TRUE,"Warrington";#N/A,#N/A,TRUE,"Widnes"}</definedName>
    <definedName name="qqq" hidden="1">{#N/A,#N/A,TRUE,"Cover";#N/A,#N/A,TRUE,"Conts";#N/A,#N/A,TRUE,"VOS";#N/A,#N/A,TRUE,"Warrington";#N/A,#N/A,TRUE,"Widnes"}</definedName>
    <definedName name="qqqqq" localSheetId="4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qqq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rt" localSheetId="0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sdewr" hidden="1">[35]Summ!#REF!</definedName>
    <definedName name="qttyry" localSheetId="0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WE">#REF!</definedName>
    <definedName name="raaa" localSheetId="4" hidden="1">{"'Sheet1'!$A$4386:$N$4591"}</definedName>
    <definedName name="raaa" hidden="1">{"'Sheet1'!$A$4386:$N$4591"}</definedName>
    <definedName name="raea" hidden="1">#REF!</definedName>
    <definedName name="railway" localSheetId="4" hidden="1">{"'Sheet1'!$A$4386:$N$4591"}</definedName>
    <definedName name="railway" hidden="1">{"'Sheet1'!$A$4386:$N$4591"}</definedName>
    <definedName name="Raman">#REF!</definedName>
    <definedName name="rasgg" localSheetId="0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te">#REF!</definedName>
    <definedName name="rav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hidden="1">#REF!</definedName>
    <definedName name="RB7.4" hidden="1">#REF!</definedName>
    <definedName name="RC_">#REF!</definedName>
    <definedName name="RCArea" hidden="1">#REF!</definedName>
    <definedName name="RCArea2" hidden="1">#REF!</definedName>
    <definedName name="rd" localSheetId="4" hidden="1">{#N/A,#N/A,FALSE,"One Pager";#N/A,#N/A,FALSE,"Technical"}</definedName>
    <definedName name="rd" hidden="1">{#N/A,#N/A,FALSE,"One Pager";#N/A,#N/A,FALSE,"Technical"}</definedName>
    <definedName name="rdegsegrg" localSheetId="0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AD" hidden="1">FALSE</definedName>
    <definedName name="Recom" localSheetId="4" hidden="1">{"'Break down'!$A$4"}</definedName>
    <definedName name="Recom" hidden="1">{"'Break down'!$A$4"}</definedName>
    <definedName name="redo" localSheetId="0" hidden="1">{#N/A,#N/A,FALSE,"ACQ_GRAPHS";#N/A,#N/A,FALSE,"T_1 GRAPHS";#N/A,#N/A,FALSE,"T_2 GRAPHS";#N/A,#N/A,FALSE,"COMB_GRAPHS"}</definedName>
    <definedName name="redo" localSheetId="4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eyte" localSheetId="0" hidden="1">{#N/A,#N/A,FALSE,"배수1"}</definedName>
    <definedName name="reeyte" localSheetId="4" hidden="1">{#N/A,#N/A,FALSE,"배수1"}</definedName>
    <definedName name="reeyte" hidden="1">{#N/A,#N/A,FALSE,"배수1"}</definedName>
    <definedName name="re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inforcementSteel">#REF!</definedName>
    <definedName name="REN" localSheetId="4" hidden="1">{"'Break down'!$A$4"}</definedName>
    <definedName name="REN" hidden="1">{"'Break down'!$A$4"}</definedName>
    <definedName name="rer" localSheetId="0" hidden="1">{#N/A,#N/A,TRUE,"Cover";#N/A,#N/A,TRUE,"Conts";#N/A,#N/A,TRUE,"VOS";#N/A,#N/A,TRUE,"Warrington";#N/A,#N/A,TRUE,"Widnes"}</definedName>
    <definedName name="rer" localSheetId="4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erererere" hidden="1">#REF!</definedName>
    <definedName name="rerererrerere" localSheetId="4" hidden="1">{#N/A,#N/A,FALSE,"Pro-forma claim";#N/A,#N/A,FALSE,"Summary sheet";#N/A,#N/A,FALSE,"SITE INSTRUCTIONS";#N/A,#N/A,FALSE,"DAY WORKS CIVILS";#N/A,#N/A,FALSE,"DAY WORKS STEEL"}</definedName>
    <definedName name="rerererrerere" hidden="1">{#N/A,#N/A,FALSE,"Pro-forma claim";#N/A,#N/A,FALSE,"Summary sheet";#N/A,#N/A,FALSE,"SITE INSTRUCTIONS";#N/A,#N/A,FALSE,"DAY WORKS CIVILS";#N/A,#N/A,FALSE,"DAY WORKS STEEL"}</definedName>
    <definedName name="Resources" localSheetId="0" hidden="1">{#N/A,#N/A,FALSE,"Organisation Chart"}</definedName>
    <definedName name="Resources" localSheetId="4" hidden="1">{#N/A,#N/A,FALSE,"Organisation Chart"}</definedName>
    <definedName name="Resources" hidden="1">{#N/A,#N/A,FALSE,"Organisation Chart"}</definedName>
    <definedName name="retert" localSheetId="0" hidden="1">{#N/A,#N/A,FALSE,"조골재"}</definedName>
    <definedName name="retert" localSheetId="4" hidden="1">{#N/A,#N/A,FALSE,"조골재"}</definedName>
    <definedName name="retert" hidden="1">{#N/A,#N/A,FALSE,"조골재"}</definedName>
    <definedName name="retetet" localSheetId="0" hidden="1">{#N/A,#N/A,FALSE,"CAM-G7";#N/A,#N/A,FALSE,"SPL";#N/A,#N/A,FALSE,"butt-in G7";#N/A,#N/A,FALSE,"dia-in G7";#N/A,#N/A,FALSE,"추가-STA G7"}</definedName>
    <definedName name="retetet" localSheetId="4" hidden="1">{#N/A,#N/A,FALSE,"CAM-G7";#N/A,#N/A,FALSE,"SPL";#N/A,#N/A,FALSE,"butt-in G7";#N/A,#N/A,FALSE,"dia-in G7";#N/A,#N/A,FALSE,"추가-STA G7"}</definedName>
    <definedName name="retetet" hidden="1">{#N/A,#N/A,FALSE,"CAM-G7";#N/A,#N/A,FALSE,"SPL";#N/A,#N/A,FALSE,"butt-in G7";#N/A,#N/A,FALSE,"dia-in G7";#N/A,#N/A,FALSE,"추가-STA G7"}</definedName>
    <definedName name="retewt" localSheetId="0" hidden="1">{#N/A,#N/A,FALSE,"CAM-G7";#N/A,#N/A,FALSE,"SPL";#N/A,#N/A,FALSE,"butt-in G7";#N/A,#N/A,FALSE,"dia-in G7";#N/A,#N/A,FALSE,"추가-STA G7"}</definedName>
    <definedName name="retewt" localSheetId="4" hidden="1">{#N/A,#N/A,FALSE,"CAM-G7";#N/A,#N/A,FALSE,"SPL";#N/A,#N/A,FALSE,"butt-in G7";#N/A,#N/A,FALSE,"dia-in G7";#N/A,#N/A,FALSE,"추가-STA G7"}</definedName>
    <definedName name="retewt" hidden="1">{#N/A,#N/A,FALSE,"CAM-G7";#N/A,#N/A,FALSE,"SPL";#N/A,#N/A,FALSE,"butt-in G7";#N/A,#N/A,FALSE,"dia-in G7";#N/A,#N/A,FALSE,"추가-STA G7"}</definedName>
    <definedName name="reytryert" localSheetId="0" hidden="1">{#N/A,#N/A,FALSE,"단가표지"}</definedName>
    <definedName name="reytryert" localSheetId="4" hidden="1">{#N/A,#N/A,FALSE,"단가표지"}</definedName>
    <definedName name="reytryert" hidden="1">{#N/A,#N/A,FALSE,"단가표지"}</definedName>
    <definedName name="reyyrteyw" localSheetId="0" hidden="1">{#N/A,#N/A,FALSE,"2~8번"}</definedName>
    <definedName name="reyyrteyw" localSheetId="4" hidden="1">{#N/A,#N/A,FALSE,"2~8번"}</definedName>
    <definedName name="reyyrteyw" hidden="1">{#N/A,#N/A,FALSE,"2~8번"}</definedName>
    <definedName name="rf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G" localSheetId="4" hidden="1">{"'Revised (2)'!$A$1:$K$76"}</definedName>
    <definedName name="RFG" hidden="1">{"'Revised (2)'!$A$1:$K$76"}</definedName>
    <definedName name="rg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hythy" localSheetId="0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rretgfdfds" hidden="1">#REF!</definedName>
    <definedName name="rhyuyi" localSheetId="0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kd" localSheetId="4" hidden="1">{#N/A,#N/A,FALSE,"CCTV"}</definedName>
    <definedName name="rkd" hidden="1">{#N/A,#N/A,FALSE,"CCTV"}</definedName>
    <definedName name="rou" localSheetId="4" hidden="1">{"'Break down'!$A$4"}</definedName>
    <definedName name="rou" hidden="1">{"'Break down'!$A$4"}</definedName>
    <definedName name="rpppp" localSheetId="4" hidden="1">{"'Break down'!$A$4"}</definedName>
    <definedName name="rpppp" hidden="1">{"'Break down'!$A$4"}</definedName>
    <definedName name="rq2rtye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r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localSheetId="0" hidden="1">{#N/A,#N/A,TRUE,"Cover";#N/A,#N/A,TRUE,"Conts";#N/A,#N/A,TRUE,"VOS";#N/A,#N/A,TRUE,"Warrington";#N/A,#N/A,TRUE,"Widnes"}</definedName>
    <definedName name="rrrr" localSheetId="4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4" hidden="1">{"'장비'!$A$3:$M$12"}</definedName>
    <definedName name="rrrrr" hidden="1">{"'장비'!$A$3:$M$12"}</definedName>
    <definedName name="rrrrrrr" localSheetId="0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4" hidden="1">{"'장비'!$A$3:$M$12"}</definedName>
    <definedName name="rrrrrrrr" hidden="1">{"'장비'!$A$3:$M$12"}</definedName>
    <definedName name="rrttt" localSheetId="4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0" hidden="1">{#N/A,#N/A,TRUE,"Cover";#N/A,#N/A,TRUE,"Conts";#N/A,#N/A,TRUE,"VOS";#N/A,#N/A,TRUE,"Warrington";#N/A,#N/A,TRUE,"Widnes"}</definedName>
    <definedName name="rt" localSheetId="4" hidden="1">{#N/A,#N/A,TRUE,"Cover";#N/A,#N/A,TRUE,"Conts";#N/A,#N/A,TRUE,"VOS";#N/A,#N/A,TRUE,"Warrington";#N/A,#N/A,TRUE,"Widnes"}</definedName>
    <definedName name="rt" hidden="1">{#N/A,#N/A,TRUE,"Cover";#N/A,#N/A,TRUE,"Conts";#N/A,#N/A,TRUE,"VOS";#N/A,#N/A,TRUE,"Warrington";#N/A,#N/A,TRUE,"Widnes"}</definedName>
    <definedName name="rter" localSheetId="0" hidden="1">{#N/A,#N/A,FALSE,"물량산출"}</definedName>
    <definedName name="rter" localSheetId="4" hidden="1">{#N/A,#N/A,FALSE,"물량산출"}</definedName>
    <definedName name="rter" hidden="1">{#N/A,#N/A,FALSE,"물량산출"}</definedName>
    <definedName name="rthsrhs" localSheetId="0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4" hidden="1">{"'Break down'!$A$4"}</definedName>
    <definedName name="rtp" hidden="1">{"'Break down'!$A$4"}</definedName>
    <definedName name="rtpqwp" localSheetId="4" hidden="1">{"'Break down'!$A$4"}</definedName>
    <definedName name="rtpqwp" hidden="1">{"'Break down'!$A$4"}</definedName>
    <definedName name="RTRGJHJ" localSheetId="0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gss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r" hidden="1">#REF!</definedName>
    <definedName name="rturudu" localSheetId="0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wt" localSheetId="0" hidden="1">{#N/A,#N/A,FALSE,"물량산출"}</definedName>
    <definedName name="rtwt" localSheetId="4" hidden="1">{#N/A,#N/A,FALSE,"물량산출"}</definedName>
    <definedName name="rtwt" hidden="1">{#N/A,#N/A,FALSE,"물량산출"}</definedName>
    <definedName name="RTYE" localSheetId="4" hidden="1">{"'장비'!$A$3:$M$12"}</definedName>
    <definedName name="RTYE" hidden="1">{"'장비'!$A$3:$M$12"}</definedName>
    <definedName name="rtyr4" localSheetId="0" hidden="1">{#N/A,#N/A,FALSE,"혼합골재"}</definedName>
    <definedName name="rtyr4" localSheetId="4" hidden="1">{#N/A,#N/A,FALSE,"혼합골재"}</definedName>
    <definedName name="rtyr4" hidden="1">{#N/A,#N/A,FALSE,"혼합골재"}</definedName>
    <definedName name="rtysh" localSheetId="0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tryery" localSheetId="0" hidden="1">{#N/A,#N/A,FALSE,"구조2"}</definedName>
    <definedName name="rtytryery" localSheetId="4" hidden="1">{#N/A,#N/A,FALSE,"구조2"}</definedName>
    <definedName name="rtytryery" hidden="1">{#N/A,#N/A,FALSE,"구조2"}</definedName>
    <definedName name="rule" hidden="1">'[46]final abstract'!#REF!</definedName>
    <definedName name="RWF" localSheetId="4" hidden="1">{"'Sheet1'!$A$4386:$N$4591"}</definedName>
    <definedName name="RWF" hidden="1">{"'Sheet1'!$A$4386:$N$4591"}</definedName>
    <definedName name="rwt" localSheetId="0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aa" localSheetId="0" hidden="1">{"rtn",#N/A,FALSE,"RTN";"tables",#N/A,FALSE,"RTN";"cf",#N/A,FALSE,"CF";"stats",#N/A,FALSE,"Stats";"prop",#N/A,FALSE,"Prop"}</definedName>
    <definedName name="saa" localSheetId="4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d" localSheetId="0" hidden="1">{#N/A,#N/A,FALSE,"MARCH"}</definedName>
    <definedName name="safd" localSheetId="4" hidden="1">{#N/A,#N/A,FALSE,"MARCH"}</definedName>
    <definedName name="safd" hidden="1">{#N/A,#N/A,FALSE,"MARCH"}</definedName>
    <definedName name="safEF" localSheetId="0" hidden="1">{#N/A,#N/A,FALSE,"MARCH"}</definedName>
    <definedName name="safEF" localSheetId="4" hidden="1">{#N/A,#N/A,FALSE,"MARCH"}</definedName>
    <definedName name="safEF" hidden="1">{#N/A,#N/A,FALSE,"MARCH"}</definedName>
    <definedName name="sagdshgdsfhdfhjfd" localSheetId="4" hidden="1">{#N/A,#N/A,FALSE,"MARCH"}</definedName>
    <definedName name="sagdshgdsfhdfhjfd" hidden="1">{#N/A,#N/A,FALSE,"MARCH"}</definedName>
    <definedName name="saj" localSheetId="0" hidden="1">{"'Break down'!$A$4"}</definedName>
    <definedName name="saj" localSheetId="4" hidden="1">{"'Break down'!$A$4"}</definedName>
    <definedName name="saj" hidden="1">{"'Break down'!$A$4"}</definedName>
    <definedName name="SAPBEXhrIndnt" hidden="1">1</definedName>
    <definedName name="SAPBEXrevision" hidden="1">5</definedName>
    <definedName name="SAPBEXsysID" hidden="1">"SBP"</definedName>
    <definedName name="SAPBEXwbID" hidden="1">"3RCGU8OG3NBVX0RLLPBR5BUFF"</definedName>
    <definedName name="sas" localSheetId="0" hidden="1">{"Outflow 1",#N/A,FALSE,"Outflows-Inflows";"Outflow 2",#N/A,FALSE,"Outflows-Inflows";"Inflow 1",#N/A,FALSE,"Outflows-Inflows";"Inflow 2",#N/A,FALSE,"Outflows-Inflows"}</definedName>
    <definedName name="sas" localSheetId="4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asf" localSheetId="4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" localSheetId="4" hidden="1">{"'Break down'!$A$4"}</definedName>
    <definedName name="SCAF" hidden="1">{"'Break down'!$A$4"}</definedName>
    <definedName name="Scaffolding" localSheetId="0" hidden="1">{"'Break down'!$A$4"}</definedName>
    <definedName name="Scaffolding" localSheetId="4" hidden="1">{"'Break down'!$A$4"}</definedName>
    <definedName name="Scaffolding" hidden="1">{"'Break down'!$A$4"}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x" localSheetId="0" hidden="1">{"'Break down'!$A$4"}</definedName>
    <definedName name="scx" localSheetId="4" hidden="1">{"'Break down'!$A$4"}</definedName>
    <definedName name="scx" hidden="1">{"'Break down'!$A$4"}</definedName>
    <definedName name="scxzdfdgfgfdgfds" hidden="1">#REF!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hidden="1">#REF!</definedName>
    <definedName name="sddsd" localSheetId="4" hidden="1">{"'Break down'!$A$4"}</definedName>
    <definedName name="sddsd" hidden="1">{"'Break down'!$A$4"}</definedName>
    <definedName name="sdefegdeg" localSheetId="0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asdf" localSheetId="0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4" hidden="1">{#N/A,#N/A,FALSE,"J-cladding";#N/A,#N/A,FALSE,"L-DT-Cladding";#N/A,#N/A,FALSE,"L-DF-Cladding";#N/A,#N/A,FALSE,"P-Cladding";#N/A,#N/A,FALSE,"N-Cladding";#N/A,#N/A,FALSE,"O-Cladding";#N/A,#N/A,FALSE,"G-Cladding"}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ass" localSheetId="0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fsx" localSheetId="4" hidden="1">{#N/A,#N/A,FALSE,"CCTV"}</definedName>
    <definedName name="sdfdsfsx" hidden="1">{#N/A,#N/A,FALSE,"CCTV"}</definedName>
    <definedName name="SDFE" localSheetId="0" hidden="1">{#N/A,#N/A,FALSE,"CAM-G7";#N/A,#N/A,FALSE,"SPL";#N/A,#N/A,FALSE,"butt-in G7";#N/A,#N/A,FALSE,"dia-in G7";#N/A,#N/A,FALSE,"추가-STA G7"}</definedName>
    <definedName name="SDFE" localSheetId="4" hidden="1">{#N/A,#N/A,FALSE,"CAM-G7";#N/A,#N/A,FALSE,"SPL";#N/A,#N/A,FALSE,"butt-in G7";#N/A,#N/A,FALSE,"dia-in G7";#N/A,#N/A,FALSE,"추가-STA G7"}</definedName>
    <definedName name="SDFE" hidden="1">{#N/A,#N/A,FALSE,"CAM-G7";#N/A,#N/A,FALSE,"SPL";#N/A,#N/A,FALSE,"butt-in G7";#N/A,#N/A,FALSE,"dia-in G7";#N/A,#N/A,FALSE,"추가-STA G7"}</definedName>
    <definedName name="sdffdgh" hidden="1">#REF!</definedName>
    <definedName name="SDFO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g" hidden="1">[26]BID!$A$1:$A$1714</definedName>
    <definedName name="sdhydfyftuu" localSheetId="0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dfsd" hidden="1">#REF!</definedName>
    <definedName name="sdwq" hidden="1">'[47]Qtrly CF'!#REF!</definedName>
    <definedName name="SecA1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E" localSheetId="0" hidden="1">{#N/A,#N/A,FALSE,"Wadhal";#N/A,#N/A,FALSE,"Manglad U-S";#N/A,#N/A,FALSE,"Manglad D-S";#N/A,#N/A,FALSE,"Ratanpur U-S";#N/A,#N/A,FALSE,"Ratanpur D-S";#N/A,#N/A,FALSE,"VI Face"}</definedName>
    <definedName name="SecE" localSheetId="4" hidden="1">{#N/A,#N/A,FALSE,"Wadhal";#N/A,#N/A,FALSE,"Manglad U-S";#N/A,#N/A,FALSE,"Manglad D-S";#N/A,#N/A,FALSE,"Ratanpur U-S";#N/A,#N/A,FALSE,"Ratanpur D-S";#N/A,#N/A,FALSE,"VI Face"}</definedName>
    <definedName name="SecE" hidden="1">{#N/A,#N/A,FALSE,"Wadhal";#N/A,#N/A,FALSE,"Manglad U-S";#N/A,#N/A,FALSE,"Manglad D-S";#N/A,#N/A,FALSE,"Ratanpur U-S";#N/A,#N/A,FALSE,"Ratanpur D-S";#N/A,#N/A,FALSE,"VI Face"}</definedName>
    <definedName name="SecF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ncount" hidden="1">1</definedName>
    <definedName name="ser" localSheetId="4" hidden="1">{"'Break down'!$A$4"}</definedName>
    <definedName name="ser" hidden="1">{"'Break down'!$A$4"}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0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as" localSheetId="0" hidden="1">{#N/A,#N/A,FALSE,"골재소요량";#N/A,#N/A,FALSE,"골재소요량"}</definedName>
    <definedName name="sfas" localSheetId="4" hidden="1">{#N/A,#N/A,FALSE,"골재소요량";#N/A,#N/A,FALSE,"골재소요량"}</definedName>
    <definedName name="sfas" hidden="1">{#N/A,#N/A,FALSE,"골재소요량";#N/A,#N/A,FALSE,"골재소요량"}</definedName>
    <definedName name="sfbjdf" hidden="1">#REF!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0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afas" localSheetId="0" hidden="1">{#N/A,#N/A,FALSE,"물량산출"}</definedName>
    <definedName name="sfsafas" localSheetId="4" hidden="1">{#N/A,#N/A,FALSE,"물량산출"}</definedName>
    <definedName name="sfsafas" hidden="1">{#N/A,#N/A,FALSE,"물량산출"}</definedName>
    <definedName name="sfssf" hidden="1">'[48]Labor abs-NMR'!$I$1:$I$7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0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0" hidden="1">{#N/A,#N/A,FALSE,"CAM-G7";#N/A,#N/A,FALSE,"SPL";#N/A,#N/A,FALSE,"butt-in G7";#N/A,#N/A,FALSE,"dia-in G7";#N/A,#N/A,FALSE,"추가-STA G7"}</definedName>
    <definedName name="sgsg" localSheetId="4" hidden="1">{#N/A,#N/A,FALSE,"CAM-G7";#N/A,#N/A,FALSE,"SPL";#N/A,#N/A,FALSE,"butt-in G7";#N/A,#N/A,FALSE,"dia-in G7";#N/A,#N/A,FALSE,"추가-STA G7"}</definedName>
    <definedName name="sgsg" hidden="1">{#N/A,#N/A,FALSE,"CAM-G7";#N/A,#N/A,FALSE,"SPL";#N/A,#N/A,FALSE,"butt-in G7";#N/A,#N/A,FALSE,"dia-in G7";#N/A,#N/A,FALSE,"추가-STA G7"}</definedName>
    <definedName name="sgsghju" localSheetId="0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rgr" localSheetId="0" hidden="1">{#N/A,#N/A,FALSE,"물량산출"}</definedName>
    <definedName name="sgsrgr" localSheetId="4" hidden="1">{#N/A,#N/A,FALSE,"물량산출"}</definedName>
    <definedName name="sgsrgr" hidden="1">{#N/A,#N/A,FALSE,"물량산출"}</definedName>
    <definedName name="Sheet" hidden="1">#REF!</definedName>
    <definedName name="SHELTER" localSheetId="4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jhj" localSheetId="0" hidden="1">{#N/A,#N/A,FALSE,"CAM-G7";#N/A,#N/A,FALSE,"SPL";#N/A,#N/A,FALSE,"butt-in G7";#N/A,#N/A,FALSE,"dia-in G7";#N/A,#N/A,FALSE,"추가-STA G7"}</definedName>
    <definedName name="shjhj" localSheetId="4" hidden="1">{#N/A,#N/A,FALSE,"CAM-G7";#N/A,#N/A,FALSE,"SPL";#N/A,#N/A,FALSE,"butt-in G7";#N/A,#N/A,FALSE,"dia-in G7";#N/A,#N/A,FALSE,"추가-STA G7"}</definedName>
    <definedName name="shjhj" hidden="1">{#N/A,#N/A,FALSE,"CAM-G7";#N/A,#N/A,FALSE,"SPL";#N/A,#N/A,FALSE,"butt-in G7";#N/A,#N/A,FALSE,"dia-in G7";#N/A,#N/A,FALSE,"추가-STA G7"}</definedName>
    <definedName name="ShoulderEmb.">#REF!</definedName>
    <definedName name="ShoulderSubbase">#REF!</definedName>
    <definedName name="shs" localSheetId="0" hidden="1">{#N/A,#N/A,FALSE,"CAM-G7";#N/A,#N/A,FALSE,"SPL";#N/A,#N/A,FALSE,"butt-in G7";#N/A,#N/A,FALSE,"dia-in G7";#N/A,#N/A,FALSE,"추가-STA G7"}</definedName>
    <definedName name="shs" localSheetId="4" hidden="1">{#N/A,#N/A,FALSE,"CAM-G7";#N/A,#N/A,FALSE,"SPL";#N/A,#N/A,FALSE,"butt-in G7";#N/A,#N/A,FALSE,"dia-in G7";#N/A,#N/A,FALSE,"추가-STA G7"}</definedName>
    <definedName name="shs" hidden="1">{#N/A,#N/A,FALSE,"CAM-G7";#N/A,#N/A,FALSE,"SPL";#N/A,#N/A,FALSE,"butt-in G7";#N/A,#N/A,FALSE,"dia-in G7";#N/A,#N/A,FALSE,"추가-STA G7"}</definedName>
    <definedName name="shshgtr" localSheetId="0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hidden="1">#REF!</definedName>
    <definedName name="sidgsapsga" hidden="1">#REF!</definedName>
    <definedName name="SITE" localSheetId="0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0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" localSheetId="0" hidden="1">{#N/A,#N/A,FALSE,"Organisation Chart"}</definedName>
    <definedName name="SM" localSheetId="4" hidden="1">{#N/A,#N/A,FALSE,"Organisation Chart"}</definedName>
    <definedName name="SM" hidden="1">{#N/A,#N/A,FALSE,"Organisation Chart"}</definedName>
    <definedName name="sma" localSheetId="0" hidden="1">{"'Break down'!$A$4"}</definedName>
    <definedName name="sma" localSheetId="4" hidden="1">{"'Break down'!$A$4"}</definedName>
    <definedName name="sma" hidden="1">{"'Break down'!$A$4"}</definedName>
    <definedName name="smo" localSheetId="0" hidden="1">{"'Break down'!$A$4"}</definedName>
    <definedName name="smo" localSheetId="4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'[49]14-2010'!#REF!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zlesmeRsYenParitesi">#REF!</definedName>
    <definedName name="SozlesmeYenUSDParitesi">#REF!</definedName>
    <definedName name="SpecialPrice" hidden="1">#REF!</definedName>
    <definedName name="SR" hidden="1">#REF!</definedName>
    <definedName name="SRB" localSheetId="4" hidden="1">{"'Sheet1'!$A$4386:$N$4591"}</definedName>
    <definedName name="SRB" hidden="1">{"'Sheet1'!$A$4386:$N$4591"}</definedName>
    <definedName name="SRC">#REF!</definedName>
    <definedName name="srhrh" localSheetId="0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0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da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J" localSheetId="0" hidden="1">{#N/A,#N/A,TRUE,"arnitower";#N/A,#N/A,TRUE,"arnigarage "}</definedName>
    <definedName name="SSJ" localSheetId="4" hidden="1">{#N/A,#N/A,TRUE,"arnitower";#N/A,#N/A,TRUE,"arnigarage "}</definedName>
    <definedName name="SSJ" hidden="1">{#N/A,#N/A,TRUE,"arnitower";#N/A,#N/A,TRUE,"arnigarage "}</definedName>
    <definedName name="sss" localSheetId="0" hidden="1">[24]FitOutConfCentre!#REF!</definedName>
    <definedName name="sss" hidden="1">[24]FitOutConfCentre!#REF!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0" hidden="1">#REF!</definedName>
    <definedName name="ssss" hidden="1">#REF!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eel">#REF!</definedName>
    <definedName name="structure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localSheetId="0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ts" hidden="1">#REF!</definedName>
    <definedName name="Subbase">#REF!</definedName>
    <definedName name="summ1" localSheetId="4" hidden="1">{"'Break down'!$A$4"}</definedName>
    <definedName name="summ1" hidden="1">{"'Break down'!$A$4"}</definedName>
    <definedName name="summariseddiff" localSheetId="4" hidden="1">{"'Break down'!$A$4"}</definedName>
    <definedName name="summariseddiff" hidden="1">{"'Break down'!$A$4"}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" localSheetId="0" hidden="1">{"LTV Output",#N/A,FALSE,"Output";"DCR Output",#N/A,FALSE,"Output"}</definedName>
    <definedName name="sw" localSheetId="4" hidden="1">{"LTV Output",#N/A,FALSE,"Output";"DCR Output",#N/A,FALSE,"Output"}</definedName>
    <definedName name="sw" hidden="1">{"LTV Output",#N/A,FALSE,"Output";"DCR Output",#N/A,FALSE,"Output"}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4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s_num">[32]Sheet9!$C$15</definedName>
    <definedName name="syu" localSheetId="0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hidden="1">#REF!</definedName>
    <definedName name="t5454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ckCoat">#REF!</definedName>
    <definedName name="tbl_ProdInfo" hidden="1">#REF!</definedName>
    <definedName name="TC임대" localSheetId="0" hidden="1">{#N/A,#N/A,FALSE,"물량산출"}</definedName>
    <definedName name="TC임대" localSheetId="4" hidden="1">{#N/A,#N/A,FALSE,"물량산출"}</definedName>
    <definedName name="TC임대" hidden="1">{#N/A,#N/A,FALSE,"물량산출"}</definedName>
    <definedName name="TDS" localSheetId="4" hidden="1">{"'Sheet1'!$A$4386:$N$4591"}</definedName>
    <definedName name="TDS" hidden="1">{"'Sheet1'!$A$4386:$N$4591"}</definedName>
    <definedName name="t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0" hidden="1">{"'Break down'!$A$4"}</definedName>
    <definedName name="temp" localSheetId="4" hidden="1">{"'Break down'!$A$4"}</definedName>
    <definedName name="temp" hidden="1">{"'Break down'!$A$4"}</definedName>
    <definedName name="tempo" localSheetId="0" hidden="1">{"'Break down'!$A$4"}</definedName>
    <definedName name="tempo" localSheetId="4" hidden="1">{"'Break down'!$A$4"}</definedName>
    <definedName name="tempo" hidden="1">{"'Break down'!$A$4"}</definedName>
    <definedName name="teri" localSheetId="4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4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5</definedName>
    <definedName name="tfgf" hidden="1">#REF!</definedName>
    <definedName name="tghy" localSheetId="4" hidden="1">{"'Break down'!$A$4"}</definedName>
    <definedName name="tghy" hidden="1">{"'Break down'!$A$4"}</definedName>
    <definedName name="thierry" localSheetId="0" hidden="1">{"Totax",#N/A,FALSE,"Sheet1";#N/A,#N/A,FALSE,"Law Output"}</definedName>
    <definedName name="thierry" localSheetId="4" hidden="1">{"Totax",#N/A,FALSE,"Sheet1";#N/A,#N/A,FALSE,"Law Output"}</definedName>
    <definedName name="thierry" hidden="1">{"Totax",#N/A,FALSE,"Sheet1";#N/A,#N/A,FALSE,"Law Output"}</definedName>
    <definedName name="th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wghrt" localSheetId="0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p" localSheetId="0" hidden="1">{"'Break down'!$A$4"}</definedName>
    <definedName name="tmp" localSheetId="4" hidden="1">{"'Break down'!$A$4"}</definedName>
    <definedName name="tmp" hidden="1">{"'Break down'!$A$4"}</definedName>
    <definedName name="tno" localSheetId="0" hidden="1">{"'Break down'!$A$4"}</definedName>
    <definedName name="tno" localSheetId="4" hidden="1">{"'Break down'!$A$4"}</definedName>
    <definedName name="tno" hidden="1">{"'Break down'!$A$4"}</definedName>
    <definedName name="TODLFJ" localSheetId="0" hidden="1">{"'별표'!$N$220"}</definedName>
    <definedName name="TODLFJ" localSheetId="4" hidden="1">{"'별표'!$N$220"}</definedName>
    <definedName name="TODLFJ" hidden="1">{"'별표'!$N$220"}</definedName>
    <definedName name="TOK" hidden="1">#REF!</definedName>
    <definedName name="total_de">[32]Sheet9!$F$34</definedName>
    <definedName name="total_pack">[32]Sheet9!#REF!</definedName>
    <definedName name="tppp" localSheetId="4" hidden="1">{"'Break down'!$A$4"}</definedName>
    <definedName name="tppp" hidden="1">{"'Break down'!$A$4"}</definedName>
    <definedName name="TrafficSings">#REF!</definedName>
    <definedName name="trbnuomi" localSheetId="0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tew" localSheetId="0" hidden="1">{#N/A,#N/A,FALSE,"CAM-G7";#N/A,#N/A,FALSE,"SPL";#N/A,#N/A,FALSE,"butt-in G7";#N/A,#N/A,FALSE,"dia-in G7";#N/A,#N/A,FALSE,"추가-STA G7"}</definedName>
    <definedName name="tretew" localSheetId="4" hidden="1">{#N/A,#N/A,FALSE,"CAM-G7";#N/A,#N/A,FALSE,"SPL";#N/A,#N/A,FALSE,"butt-in G7";#N/A,#N/A,FALSE,"dia-in G7";#N/A,#N/A,FALSE,"추가-STA G7"}</definedName>
    <definedName name="tretew" hidden="1">{#N/A,#N/A,FALSE,"CAM-G7";#N/A,#N/A,FALSE,"SPL";#N/A,#N/A,FALSE,"butt-in G7";#N/A,#N/A,FALSE,"dia-in G7";#N/A,#N/A,FALSE,"추가-STA G7"}</definedName>
    <definedName name="trgr" localSheetId="0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al" localSheetId="0" hidden="1">{"Outflow 1",#N/A,FALSE,"Outflows-Inflows";"Outflow 2",#N/A,FALSE,"Outflows-Inflows";"Inflow 1",#N/A,FALSE,"Outflows-Inflows";"Inflow 2",#N/A,FALSE,"Outflows-Inflows"}</definedName>
    <definedName name="trial" localSheetId="4" hidden="1">{"Outflow 1",#N/A,FALSE,"Outflows-Inflows";"Outflow 2",#N/A,FALSE,"Outflows-Inflows";"Inflow 1",#N/A,FALSE,"Outflows-Inflows";"Inflow 2",#N/A,FALSE,"Outflows-Inflows"}</definedName>
    <definedName name="trial" hidden="1">{"Outflow 1",#N/A,FALSE,"Outflows-Inflows";"Outflow 2",#N/A,FALSE,"Outflows-Inflows";"Inflow 1",#N/A,FALSE,"Outflows-Inflows";"Inflow 2",#N/A,FALSE,"Outflows-Inflows"}</definedName>
    <definedName name="tt">#REF!</definedName>
    <definedName name="tte" hidden="1">#REF!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i" localSheetId="0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rk">#REF!</definedName>
    <definedName name="tvtyiuoujl" localSheetId="0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4t3" localSheetId="0" hidden="1">{#N/A,#N/A,FALSE,"포장2"}</definedName>
    <definedName name="tw4t3" localSheetId="4" hidden="1">{#N/A,#N/A,FALSE,"포장2"}</definedName>
    <definedName name="tw4t3" hidden="1">{#N/A,#N/A,FALSE,"포장2"}</definedName>
    <definedName name="tweterwt" localSheetId="0" hidden="1">{#N/A,#N/A,FALSE,"CAM-G7";#N/A,#N/A,FALSE,"SPL";#N/A,#N/A,FALSE,"butt-in G7";#N/A,#N/A,FALSE,"dia-in G7";#N/A,#N/A,FALSE,"추가-STA G7"}</definedName>
    <definedName name="tweterwt" localSheetId="4" hidden="1">{#N/A,#N/A,FALSE,"CAM-G7";#N/A,#N/A,FALSE,"SPL";#N/A,#N/A,FALSE,"butt-in G7";#N/A,#N/A,FALSE,"dia-in G7";#N/A,#N/A,FALSE,"추가-STA G7"}</definedName>
    <definedName name="tweterwt" hidden="1">{#N/A,#N/A,FALSE,"CAM-G7";#N/A,#N/A,FALSE,"SPL";#N/A,#N/A,FALSE,"butt-in G7";#N/A,#N/A,FALSE,"dia-in G7";#N/A,#N/A,FALSE,"추가-STA G7"}</definedName>
    <definedName name="twetewt" localSheetId="0" hidden="1">{#N/A,#N/A,FALSE,"물량산출"}</definedName>
    <definedName name="twetewt" localSheetId="4" hidden="1">{#N/A,#N/A,FALSE,"물량산출"}</definedName>
    <definedName name="twetewt" hidden="1">{#N/A,#N/A,FALSE,"물량산출"}</definedName>
    <definedName name="twetwet" localSheetId="0" hidden="1">{#N/A,#N/A,FALSE,"전력간선"}</definedName>
    <definedName name="twetwet" localSheetId="4" hidden="1">{#N/A,#N/A,FALSE,"전력간선"}</definedName>
    <definedName name="twetwet" hidden="1">{#N/A,#N/A,FALSE,"전력간선"}</definedName>
    <definedName name="twetwetw" localSheetId="0" hidden="1">{#N/A,#N/A,FALSE,"물량산출"}</definedName>
    <definedName name="twetwetw" localSheetId="4" hidden="1">{#N/A,#N/A,FALSE,"물량산출"}</definedName>
    <definedName name="twetwetw" hidden="1">{#N/A,#N/A,FALSE,"물량산출"}</definedName>
    <definedName name="twetwt" localSheetId="0" hidden="1">{#N/A,#N/A,FALSE,"구조1"}</definedName>
    <definedName name="twetwt" localSheetId="4" hidden="1">{#N/A,#N/A,FALSE,"구조1"}</definedName>
    <definedName name="twetwt" hidden="1">{#N/A,#N/A,FALSE,"구조1"}</definedName>
    <definedName name="twwt" localSheetId="0" hidden="1">{#N/A,#N/A,FALSE,"단가표지"}</definedName>
    <definedName name="twwt" localSheetId="4" hidden="1">{#N/A,#N/A,FALSE,"단가표지"}</definedName>
    <definedName name="twwt" hidden="1">{#N/A,#N/A,FALSE,"단가표지"}</definedName>
    <definedName name="ty" localSheetId="0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ere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utri" localSheetId="0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5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baid" localSheetId="4" hidden="1">{#N/A,#N/A,FALSE,"VCR"}</definedName>
    <definedName name="ubaid" hidden="1">{#N/A,#N/A,FALSE,"VCR"}</definedName>
    <definedName name="Ubaide" localSheetId="4" hidden="1">{#N/A,#N/A,FALSE,"VCR"}</definedName>
    <definedName name="Ubaide" hidden="1">{#N/A,#N/A,FALSE,"VCR"}</definedName>
    <definedName name="ug" localSheetId="0" hidden="1">{"Inflation-BaseYear",#N/A,FALSE,"Inputs"}</definedName>
    <definedName name="ug" localSheetId="4" hidden="1">{"Inflation-BaseYear",#N/A,FALSE,"Inputs"}</definedName>
    <definedName name="ug" hidden="1">{"Inflation-BaseYear",#N/A,FALSE,"Inputs"}</definedName>
    <definedName name="ugf" localSheetId="0" hidden="1">{"Output-All",#N/A,FALSE,"Output"}</definedName>
    <definedName name="ugf" localSheetId="4" hidden="1">{"Output-All",#N/A,FALSE,"Output"}</definedName>
    <definedName name="ugf" hidden="1">{"Output-All",#N/A,FALSE,"Output"}</definedName>
    <definedName name="uhhtrytrs" localSheetId="0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4" hidden="1">{"'Break down'!$A$4"}</definedName>
    <definedName name="ui" hidden="1">{"'Break down'!$A$4"}</definedName>
    <definedName name="UI2Y4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h" localSheetId="4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nnmh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lppuipui" localSheetId="0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lulyulu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lougouio" localSheetId="0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o" localSheetId="4" hidden="1">{"'Break down'!$A$4"}</definedName>
    <definedName name="upo" hidden="1">{"'Break down'!$A$4"}</definedName>
    <definedName name="USDRs">#REF!</definedName>
    <definedName name="USDYen">#REF!</definedName>
    <definedName name="uuuu" localSheetId="0" hidden="1">{"'Break down'!$A$4"}</definedName>
    <definedName name="uuuu" localSheetId="4" hidden="1">{"'Break down'!$A$4"}</definedName>
    <definedName name="uuuu" hidden="1">{"'Break down'!$A$4"}</definedName>
    <definedName name="uuuyi" localSheetId="0" hidden="1">{"'Break down'!$A$4"}</definedName>
    <definedName name="uuuyi" localSheetId="4" hidden="1">{"'Break down'!$A$4"}</definedName>
    <definedName name="uuuyi" hidden="1">{"'Break down'!$A$4"}</definedName>
    <definedName name="uyr" localSheetId="0" hidden="1">{"Output%",#N/A,FALSE,"Output"}</definedName>
    <definedName name="uyr" localSheetId="4" hidden="1">{"Output%",#N/A,FALSE,"Output"}</definedName>
    <definedName name="uyr" hidden="1">{"Output%",#N/A,FALSE,"Output"}</definedName>
    <definedName name="val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l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l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cxvzxcxzcA" hidden="1">#REF!</definedName>
    <definedName name="vcxxcxcxxcx" hidden="1">#REF!</definedName>
    <definedName name="vdfdgfdhddgdg" hidden="1">#REF!</definedName>
    <definedName name="VENT" localSheetId="4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fdsfffdf" hidden="1">#REF!</definedName>
    <definedName name="vffsfs" localSheetId="4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0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o" hidden="1">#REF!</definedName>
    <definedName name="vzfxdgxbcxfg" hidden="1">#REF!</definedName>
    <definedName name="w26te" localSheetId="0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t344t" localSheetId="0" hidden="1">{#N/A,#N/A,FALSE,"표지목차"}</definedName>
    <definedName name="w3t344t" localSheetId="4" hidden="1">{#N/A,#N/A,FALSE,"표지목차"}</definedName>
    <definedName name="w3t344t" hidden="1">{#N/A,#N/A,FALSE,"표지목차"}</definedName>
    <definedName name="w6y" localSheetId="0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ewafe" hidden="1">#REF!</definedName>
    <definedName name="waff" localSheetId="0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4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4" hidden="1">{"'Sheet1'!$A$4386:$N$4591"}</definedName>
    <definedName name="water_funds" hidden="1">{"'Sheet1'!$A$4386:$N$4591"}</definedName>
    <definedName name="wawst" localSheetId="0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dc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wqe" hidden="1">[6]FitOutConfCentre!#REF!</definedName>
    <definedName name="WearingCourse">#REF!</definedName>
    <definedName name="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gWE" localSheetId="0" hidden="1">{#N/A,#N/A,TRUE,"Cover";#N/A,#N/A,TRUE,"Conts";#N/A,#N/A,TRUE,"VOS";#N/A,#N/A,TRUE,"Warrington";#N/A,#N/A,TRUE,"Widnes"}</definedName>
    <definedName name="wegWE" localSheetId="4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o" localSheetId="4" hidden="1">{"'Break down'!$A$4"}</definedName>
    <definedName name="weo" hidden="1">{"'Break down'!$A$4"}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#REF!</definedName>
    <definedName name="wer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localSheetId="0" hidden="1">{#N/A,#N/A,TRUE,"Cover";#N/A,#N/A,TRUE,"Conts";#N/A,#N/A,TRUE,"VOS";#N/A,#N/A,TRUE,"Warrington";#N/A,#N/A,TRUE,"Widnes"}</definedName>
    <definedName name="wert" localSheetId="4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4" hidden="1">{"'Break down'!$A$4"}</definedName>
    <definedName name="werttt" hidden="1">{"'Break down'!$A$4"}</definedName>
    <definedName name="wert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tjy" localSheetId="0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rtyret" localSheetId="0" hidden="1">{#N/A,#N/A,FALSE,"운반시간"}</definedName>
    <definedName name="wetrtyret" localSheetId="4" hidden="1">{#N/A,#N/A,FALSE,"운반시간"}</definedName>
    <definedName name="wetrtyret" hidden="1">{#N/A,#N/A,FALSE,"운반시간"}</definedName>
    <definedName name="wetwety" localSheetId="0" hidden="1">{#N/A,#N/A,FALSE,"CAM-G7";#N/A,#N/A,FALSE,"SPL";#N/A,#N/A,FALSE,"butt-in G7";#N/A,#N/A,FALSE,"dia-in G7";#N/A,#N/A,FALSE,"추가-STA G7"}</definedName>
    <definedName name="wetwety" localSheetId="4" hidden="1">{#N/A,#N/A,FALSE,"CAM-G7";#N/A,#N/A,FALSE,"SPL";#N/A,#N/A,FALSE,"butt-in G7";#N/A,#N/A,FALSE,"dia-in G7";#N/A,#N/A,FALSE,"추가-STA G7"}</definedName>
    <definedName name="wetwety" hidden="1">{#N/A,#N/A,FALSE,"CAM-G7";#N/A,#N/A,FALSE,"SPL";#N/A,#N/A,FALSE,"butt-in G7";#N/A,#N/A,FALSE,"dia-in G7";#N/A,#N/A,FALSE,"추가-STA G7"}</definedName>
    <definedName name="wetyrutu" localSheetId="0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GEW" localSheetId="0" hidden="1">{#N/A,#N/A,TRUE,"Cover";#N/A,#N/A,TRUE,"Conts";#N/A,#N/A,TRUE,"VOS";#N/A,#N/A,TRUE,"Warrington";#N/A,#N/A,TRUE,"Widnes"}</definedName>
    <definedName name="WGEW" localSheetId="4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localSheetId="0" hidden="1">{#N/A,#N/A,TRUE,"Cover";#N/A,#N/A,TRUE,"Conts";#N/A,#N/A,TRUE,"VOS";#N/A,#N/A,TRUE,"Warrington";#N/A,#N/A,TRUE,"Widnes"}</definedName>
    <definedName name="wgWE" localSheetId="4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" localSheetId="0" hidden="1">{"'Break down'!$A$4"}</definedName>
    <definedName name="windows" localSheetId="4" hidden="1">{"'Break down'!$A$4"}</definedName>
    <definedName name="windows" hidden="1">{"'Break down'!$A$4"}</definedName>
    <definedName name="wlqrp" hidden="1">0</definedName>
    <definedName name="wm.조골재1" localSheetId="0" hidden="1">{#N/A,#N/A,FALSE,"조골재"}</definedName>
    <definedName name="wm.조골재1" localSheetId="4" hidden="1">{#N/A,#N/A,FALSE,"조골재"}</definedName>
    <definedName name="wm.조골재1" hidden="1">{#N/A,#N/A,FALSE,"조골재"}</definedName>
    <definedName name="WORKSHOP" localSheetId="4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4" hidden="1">{"'Revised (2)'!$A$1:$K$76"}</definedName>
    <definedName name="WPG" hidden="1">{"'Revised (2)'!$A$1:$K$76"}</definedName>
    <definedName name="wqer" localSheetId="0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ITE" localSheetId="4" hidden="1">{#N/A,#N/A,FALSE,"CCTV"}</definedName>
    <definedName name="WRITE" hidden="1">{#N/A,#N/A,FALSE,"CCTV"}</definedName>
    <definedName name="WRN" localSheetId="4" hidden="1">{#N/A,#N/A,FALSE,"CCTV"}</definedName>
    <definedName name="WRN" hidden="1">{#N/A,#N/A,FALSE,"CCTV"}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2번." localSheetId="0" hidden="1">{#N/A,#N/A,FALSE,"2~8번"}</definedName>
    <definedName name="wrn.2번." localSheetId="4" hidden="1">{#N/A,#N/A,FALSE,"2~8번"}</definedName>
    <definedName name="wrn.2번." hidden="1">{#N/A,#N/A,FALSE,"2~8번"}</definedName>
    <definedName name="wrn.3year._.frcst." localSheetId="0" hidden="1">{#N/A,#N/A,FALSE,"963YR";#N/A,#N/A,FALSE,"mkt mix";#N/A,#N/A,FALSE,"sect 5";#N/A,#N/A,FALSE,"sect 6";#N/A,#N/A,FALSE,"csh";#N/A,#N/A,FALSE,"capx";#N/A,#N/A,FALSE,"bal sheet"}</definedName>
    <definedName name="wrn.3year._.frcst." localSheetId="4" hidden="1">{#N/A,#N/A,FALSE,"963YR";#N/A,#N/A,FALSE,"mkt mix";#N/A,#N/A,FALSE,"sect 5";#N/A,#N/A,FALSE,"sect 6";#N/A,#N/A,FALSE,"csh";#N/A,#N/A,FALSE,"capx";#N/A,#N/A,FALSE,"bal sheet"}</definedName>
    <definedName name="wrn.3year._.frcst." hidden="1">{#N/A,#N/A,FALSE,"963YR";#N/A,#N/A,FALSE,"mkt mix";#N/A,#N/A,FALSE,"sect 5";#N/A,#N/A,FALSE,"sect 6";#N/A,#N/A,FALSE,"csh";#N/A,#N/A,FALSE,"capx";#N/A,#N/A,FALSE,"bal sheet"}</definedName>
    <definedName name="wrn.52." localSheetId="0" hidden="1">{"REBAR",#N/A,FALSE,"Sheet1";"CONCRETE",#N/A,FALSE,"Sheet1"}</definedName>
    <definedName name="wrn.52." localSheetId="4" hidden="1">{"REBAR",#N/A,FALSE,"Sheet1";"CONCRETE",#N/A,FALSE,"Sheet1"}</definedName>
    <definedName name="wrn.52." hidden="1">{"REBAR",#N/A,FALSE,"Sheet1";"CONCRETE",#N/A,FALSE,"Sheet1"}</definedName>
    <definedName name="wrn.97." localSheetId="0" hidden="1">{#N/A,#N/A,FALSE,"지침";#N/A,#N/A,FALSE,"환경분석";#N/A,#N/A,FALSE,"Sheet16"}</definedName>
    <definedName name="wrn.97." localSheetId="4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localSheetId="0" hidden="1">{#N/A,#N/A,FALSE,"지침";#N/A,#N/A,FALSE,"환경분석";#N/A,#N/A,FALSE,"Sheet16"}</definedName>
    <definedName name="WRN.98." localSheetId="4" hidden="1">{#N/A,#N/A,FALSE,"지침";#N/A,#N/A,FALSE,"환경분석";#N/A,#N/A,FALSE,"Sheet16"}</definedName>
    <definedName name="WRN.98." hidden="1">{#N/A,#N/A,FALSE,"지침";#N/A,#N/A,FALSE,"환경분석";#N/A,#N/A,FALSE,"Sheet16"}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A." localSheetId="0" hidden="1">{#N/A,#N/A,FALSE,"CAM-G7";#N/A,#N/A,FALSE,"SPL";#N/A,#N/A,FALSE,"butt-in G7";#N/A,#N/A,FALSE,"dia-in G7";#N/A,#N/A,FALSE,"추가-STA G7"}</definedName>
    <definedName name="wrn.AA." localSheetId="4" hidden="1">{#N/A,#N/A,FALSE,"CAM-G7";#N/A,#N/A,FALSE,"SPL";#N/A,#N/A,FALSE,"butt-in G7";#N/A,#N/A,FALSE,"dia-in G7";#N/A,#N/A,FALSE,"추가-STA G7"}</definedName>
    <definedName name="wrn.AA." hidden="1">{#N/A,#N/A,FALSE,"CAM-G7";#N/A,#N/A,FALSE,"SPL";#N/A,#N/A,FALSE,"butt-in G7";#N/A,#N/A,FALSE,"dia-in G7";#N/A,#N/A,FALSE,"추가-STA G7"}</definedName>
    <definedName name="wrn.ABUBAKAR._.RIMI._.KAD." localSheetId="0" hidden="1">{#N/A,#N/A,FALSE,"AFR-ELC"}</definedName>
    <definedName name="wrn.ABUBAKAR._.RIMI._.KAD." localSheetId="4" hidden="1">{#N/A,#N/A,FALSE,"AFR-ELC"}</definedName>
    <definedName name="wrn.ABUBAKAR._.RIMI._.KAD." hidden="1">{#N/A,#N/A,FALSE,"AFR-ELC"}</definedName>
    <definedName name="wrn.Accountant." localSheetId="0" hidden="1">{"Accounts",#N/A,FALSE,"Subcontractor";"Accounts",#N/A,FALSE,"Supplier";"Accounts",#N/A,FALSE,"Statutory Authorities"}</definedName>
    <definedName name="wrn.Accountant." localSheetId="4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DSS._.CONT._.432._._._.Organisation._.Chart." localSheetId="0" hidden="1">{#N/A,#N/A,FALSE,"Organisation Chart"}</definedName>
    <definedName name="wrn.ADSS._.CONT._.432._._._.Organisation._.Chart." localSheetId="4" hidden="1">{#N/A,#N/A,FALSE,"Organisation Chart"}</definedName>
    <definedName name="wrn.ADSS._.CONT._.432._._._.Organisation._.Chart." hidden="1">{#N/A,#N/A,FALSE,"Organisation Chart"}</definedName>
    <definedName name="wrn.ALL." localSheetId="0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4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Inputs." localSheetId="0" hidden="1">{#N/A,#N/A,FALSE,"Primary";#N/A,#N/A,FALSE,"Secondary";#N/A,#N/A,FALSE,"Latent";#N/A,#N/A,FALSE,"Demand Inputs";#N/A,#N/A,FALSE,"Supply Addn";#N/A,#N/A,FALSE,"Mkt Pen"}</definedName>
    <definedName name="wrn.All._.Inputs." localSheetId="4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nnualRentRoll." localSheetId="0" hidden="1">{"AnnualRentRoll",#N/A,FALSE,"RentRoll"}</definedName>
    <definedName name="wrn.AnnualRentRoll." localSheetId="4" hidden="1">{"AnnualRentRoll",#N/A,FALSE,"RentRoll"}</definedName>
    <definedName name="wrn.AnnualRentRoll." hidden="1">{"AnnualRentRoll",#N/A,FALSE,"RentRoll"}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seYearDemand." localSheetId="0" hidden="1">{"Base Year Demand",#N/A,FALSE,"Demand-Base Year"}</definedName>
    <definedName name="wrn.BaseYearDemand." localSheetId="4" hidden="1">{"Base Year Demand",#N/A,FALSE,"Demand-Base Year"}</definedName>
    <definedName name="wrn.BaseYearDemand." hidden="1">{"Base Year Demand",#N/A,FALSE,"Demand-Base Year"}</definedName>
    <definedName name="wrn.Birdie." localSheetId="0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M." localSheetId="4" hidden="1">{#N/A,#N/A,FALSE,"CCTV"}</definedName>
    <definedName name="wrn.BM." hidden="1">{#N/A,#N/A,FALSE,"CCTV"}</definedName>
    <definedName name="wrn.Both._.Outputs." localSheetId="0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hidden="1">{"LTV Output",#N/A,FALSE,"Output";"DCR Output",#N/A,FALSE,"Output"}</definedName>
    <definedName name="wrn.Chandana." localSheetId="0" hidden="1">{#N/A,#N/A,FALSE,"VCR"}</definedName>
    <definedName name="wrn.Chandana." localSheetId="4" hidden="1">{#N/A,#N/A,FALSE,"VCR"}</definedName>
    <definedName name="wrn.Chandana." hidden="1">{#N/A,#N/A,FALSE,"VCR"}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0" hidden="1">{"DBANK",#N/A,FALSE,"PriceE";"CKTS",#N/A,FALSE,"PriceE"}</definedName>
    <definedName name="wrn.CIRCUITS." localSheetId="4" hidden="1">{"DBANK",#N/A,FALSE,"PriceE";"CKTS",#N/A,FALSE,"PriceE"}</definedName>
    <definedName name="wrn.CIRCUITS." hidden="1">{"DBANK",#N/A,FALSE,"PriceE";"CKTS",#N/A,FALSE,"PriceE"}</definedName>
    <definedName name="wrn.COMBINED." localSheetId="0" hidden="1">{#N/A,#N/A,FALSE,"INPUTS";#N/A,#N/A,FALSE,"PROFORMA BSHEET";#N/A,#N/A,FALSE,"COMBINED";#N/A,#N/A,FALSE,"HIGH YIELD";#N/A,#N/A,FALSE,"COMB_GRAPHS"}</definedName>
    <definedName name="wrn.COMBINED." localSheetId="4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plete." localSheetId="0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4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Review." localSheetId="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tract._.Sum." localSheetId="0" hidden="1">{"Contract Sums",#N/A,FALSE,"Subcontractor";"Contract Sums",#N/A,FALSE,"Supplier";"Contract Sums",#N/A,FALSE,"Statutory Authorities"}</definedName>
    <definedName name="wrn.Contract._.Sum." localSheetId="4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localSheetId="0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0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0" hidden="1">{#N/A,#N/A,FALSE,"MARCH"}</definedName>
    <definedName name="wrn.Cumulative._.Material._.Cost." localSheetId="4" hidden="1">{#N/A,#N/A,FALSE,"MARCH"}</definedName>
    <definedName name="wrn.Cumulative._.Material._.Cost." hidden="1">{#N/A,#N/A,FALSE,"MARCH"}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data." localSheetId="0" hidden="1">{"data",#N/A,FALSE,"INPUT"}</definedName>
    <definedName name="wrn.data." localSheetId="4" hidden="1">{"data",#N/A,FALSE,"INPUT"}</definedName>
    <definedName name="wrn.data." hidden="1">{"data",#N/A,FALSE,"INPUT"}</definedName>
    <definedName name="wrn.DCR._.Output." localSheetId="0" hidden="1">{"DCR Output",#N/A,FALSE,"Output"}</definedName>
    <definedName name="wrn.DCR._.Output." localSheetId="4" hidden="1">{"DCR Output",#N/A,FALSE,"Output"}</definedName>
    <definedName name="wrn.DCR._.Output." hidden="1">{"DCR Output",#N/A,FALSE,"Output"}</definedName>
    <definedName name="wrn.Demand._.Calcs." localSheetId="0" hidden="1">{#N/A,#N/A,FALSE,"Demand Calcs"}</definedName>
    <definedName name="wrn.Demand._.Calcs." localSheetId="4" hidden="1">{#N/A,#N/A,FALSE,"Demand Calcs"}</definedName>
    <definedName name="wrn.Demand._.Calcs." hidden="1">{#N/A,#N/A,FALSE,"Demand Calcs"}</definedName>
    <definedName name="wrn.Demand._.Inputs." localSheetId="0" hidden="1">{#N/A,#N/A,FALSE,"Demand Inputs"}</definedName>
    <definedName name="wrn.Demand._.Inputs." localSheetId="4" hidden="1">{#N/A,#N/A,FALSE,"Demand Inputs"}</definedName>
    <definedName name="wrn.Demand._.Inputs." hidden="1">{#N/A,#N/A,FALSE,"Demand Inputs"}</definedName>
    <definedName name="wrn.DRB._.CLAIMS._.FOR._.BILL._.A3._.SIZE.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localSheetId="4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localSheetId="0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localSheetId="4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ExitAndSalesAssumptions." localSheetId="0" hidden="1">{#N/A,#N/A,FALSE,"ExitStratigy"}</definedName>
    <definedName name="wrn.ExitAndSalesAssumptions." localSheetId="4" hidden="1">{#N/A,#N/A,FALSE,"ExitStratigy"}</definedName>
    <definedName name="wrn.ExitAndSalesAssumptions." hidden="1">{#N/A,#N/A,FALSE,"ExitStratigy"}</definedName>
    <definedName name="wrn.Fair._.Share._.Calcs." localSheetId="0" hidden="1">{#N/A,#N/A,FALSE,"Fair Share"}</definedName>
    <definedName name="wrn.Fair._.Share._.Calcs." localSheetId="4" hidden="1">{#N/A,#N/A,FALSE,"Fair Share"}</definedName>
    <definedName name="wrn.Fair._.Share._.Calcs." hidden="1">{#N/A,#N/A,FALSE,"Fair Share"}</definedName>
    <definedName name="wrn.FINAL._.ACCOUNT." localSheetId="0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4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Output." localSheetId="0" hidden="1">{#N/A,#N/A,FALSE,"Final Output"}</definedName>
    <definedName name="wrn.Final._.Output." localSheetId="4" hidden="1">{#N/A,#N/A,FALSE,"Final Output"}</definedName>
    <definedName name="wrn.Final._.Output." hidden="1">{#N/A,#N/A,FALSE,"Final Output"}</definedName>
    <definedName name="wrn.Final._.Valuation." localSheetId="0" hidden="1">{"Valuation",#N/A,FALSE,"VALUATION";"Practical Completion",#N/A,FALSE,"RETENTION STATEMENT";"Progress Chart",#N/A,FALSE,"PROGRESS GRAPH"}</definedName>
    <definedName name="wrn.Final._.Valuation." localSheetId="4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localSheetId="0" hidden="1">{#N/A,#N/A,FALSE,"BS-lead";#N/A,#N/A,FALSE,"BS- cladding";#N/A,#N/A,FALSE,"BS-GRC";#N/A,#N/A,FALSE,"P&amp;L-Lead";#N/A,#N/A,FALSE,"P&amp;L-Cladding";#N/A,#N/A,FALSE,"P&amp;L-GRC"}</definedName>
    <definedName name="wrn.FinStats." localSheetId="4" hidden="1">{#N/A,#N/A,FALSE,"BS-lead";#N/A,#N/A,FALSE,"BS- cladding";#N/A,#N/A,FALSE,"BS-GRC";#N/A,#N/A,FALSE,"P&amp;L-Lead";#N/A,#N/A,FALSE,"P&amp;L-Cladding";#N/A,#N/A,FALSE,"P&amp;L-GRC"}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0" hidden="1">{"FUEL OIL",#N/A,FALSE,"Option"}</definedName>
    <definedName name="wrn.Fuel._.oil._.option." localSheetId="4" hidden="1">{"FUEL OIL",#N/A,FALSE,"Option"}</definedName>
    <definedName name="wrn.Fuel._.oil._.option." hidden="1">{"FUEL OIL",#N/A,FALSE,"Option"}</definedName>
    <definedName name="wrn.full." localSheetId="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GRAPHS." localSheetId="0" hidden="1">{#N/A,#N/A,FALSE,"ACQ_GRAPHS";#N/A,#N/A,FALSE,"T_1 GRAPHS";#N/A,#N/A,FALSE,"T_2 GRAPHS";#N/A,#N/A,FALSE,"COMB_GRAPHS"}</definedName>
    <definedName name="wrn.GRAPHS." localSheetId="4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Harley._.House." localSheetId="0" hidden="1">{"HarleyHouse",#N/A,FALSE,"Elem Cost( New Bld) "}</definedName>
    <definedName name="wrn.Harley._.House." localSheetId="4" hidden="1">{"HarleyHouse",#N/A,FALSE,"Elem Cost( New Bld) "}</definedName>
    <definedName name="wrn.Harley._.House." hidden="1">{"HarleyHouse",#N/A,FALSE,"Elem Cost( New Bld) "}</definedName>
    <definedName name="wrn.Inputs." localSheetId="0" hidden="1">{"Inflation-BaseYear",#N/A,FALSE,"Inputs"}</definedName>
    <definedName name="wrn.Inputs." localSheetId="4" hidden="1">{"Inflation-BaseYear",#N/A,FALSE,"Inputs"}</definedName>
    <definedName name="wrn.Inputs." hidden="1">{"Inflation-BaseYear",#N/A,FALSE,"Inputs"}</definedName>
    <definedName name="wrn.Interim._.Valuation." localSheetId="0" hidden="1">{"Valuation",#N/A,FALSE,"VALUATION";"Standard",#N/A,FALSE,"RETENTION STATEMENT";"Progress Chart",#N/A,FALSE,"PROGRESS GRAPH"}</definedName>
    <definedName name="wrn.Interim._.Valuation." localSheetId="4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Internal._.Detail." localSheetId="0" hidden="1">{"IntDetail",#N/A,FALSE,"Reports";"IntSummary",#N/A,FALSE,"Reports"}</definedName>
    <definedName name="wrn.Internal._.Detail." localSheetId="4" hidden="1">{"IntDetail",#N/A,FALSE,"Reports";"IntSummary",#N/A,FALSE,"Reports"}</definedName>
    <definedName name="wrn.Internal._.Detail." hidden="1">{"IntDetail",#N/A,FALSE,"Reports";"IntSummary",#N/A,FALSE,"Reports"}</definedName>
    <definedName name="wrn.Investment._.Review." localSheetId="0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item1." localSheetId="0" hidden="1">{#N/A,#N/A,FALSE,"Wadhal";#N/A,#N/A,FALSE,"Manglad U-S";#N/A,#N/A,FALSE,"Manglad D-S";#N/A,#N/A,FALSE,"Ratanpur U-S";#N/A,#N/A,FALSE,"Ratanpur D-S";#N/A,#N/A,FALSE,"VI Face"}</definedName>
    <definedName name="wrn.item1." localSheetId="4" hidden="1">{#N/A,#N/A,FALSE,"Wadhal";#N/A,#N/A,FALSE,"Manglad U-S";#N/A,#N/A,FALSE,"Manglad D-S";#N/A,#N/A,FALSE,"Ratanpur U-S";#N/A,#N/A,FALSE,"Ratanpur D-S";#N/A,#N/A,FALSE,"VI Face"}</definedName>
    <definedName name="wrn.item1." hidden="1">{#N/A,#N/A,FALSE,"Wadhal";#N/A,#N/A,FALSE,"Manglad U-S";#N/A,#N/A,FALSE,"Manglad D-S";#N/A,#N/A,FALSE,"Ratanpur U-S";#N/A,#N/A,FALSE,"Ratanpur D-S";#N/A,#N/A,FALSE,"VI Face"}</definedName>
    <definedName name="wrn.Latent._.Demand._.Inputs." localSheetId="0" hidden="1">{#N/A,#N/A,FALSE,"Latent"}</definedName>
    <definedName name="wrn.Latent._.Demand._.Inputs." localSheetId="4" hidden="1">{#N/A,#N/A,FALSE,"Latent"}</definedName>
    <definedName name="wrn.Latent._.Demand._.Inputs." hidden="1">{#N/A,#N/A,FALSE,"Latent"}</definedName>
    <definedName name="wrn.LeadsAPL." localSheetId="0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4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localSheetId="0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4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localSheetId="0" hidden="1">{#N/A,#N/A,FALSE,"J-GRC";#N/A,#N/A,FALSE,"L-DT-GRC";#N/A,#N/A,FALSE,"L-DF-GRC";#N/A,#N/A,FALSE,"P-GRC";#N/A,#N/A,FALSE,"N-GRC";#N/A,#N/A,FALSE,"O-GRC";#N/A,#N/A,FALSE,"G-GRC"}</definedName>
    <definedName name="wrn.LeadsGRC." localSheetId="4" hidden="1">{#N/A,#N/A,FALSE,"J-GRC";#N/A,#N/A,FALSE,"L-DT-GRC";#N/A,#N/A,FALSE,"L-DF-GRC";#N/A,#N/A,FALSE,"P-GRC";#N/A,#N/A,FALSE,"N-GRC";#N/A,#N/A,FALSE,"O-GRC";#N/A,#N/A,FALSE,"G-GRC"}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wers." localSheetId="0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4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localSheetId="0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4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oanInformation." localSheetId="0" hidden="1">{#N/A,#N/A,FALSE,"LoanAssumptions"}</definedName>
    <definedName name="wrn.LoanInformation." localSheetId="4" hidden="1">{#N/A,#N/A,FALSE,"LoanAssumptions"}</definedName>
    <definedName name="wrn.LoanInformation." hidden="1">{#N/A,#N/A,FALSE,"LoanAssumptions"}</definedName>
    <definedName name="wrn.LTV._.Output." localSheetId="0" hidden="1">{"LTV Output",#N/A,FALSE,"Output"}</definedName>
    <definedName name="wrn.LTV._.Output." localSheetId="4" hidden="1">{"LTV Output",#N/A,FALSE,"Output"}</definedName>
    <definedName name="wrn.LTV._.Output." hidden="1">{"LTV Output",#N/A,FALSE,"Output"}</definedName>
    <definedName name="wrn.Manpower._.Details.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ission._.Bay._.Sheets." localSheetId="0" hidden="1">{#N/A,#N/A,FALSE,"General";#N/A,#N/A,FALSE,"Rooms";#N/A,#N/A,FALSE,"Undistributed";#N/A,#N/A,FALSE,"F&amp;B";#N/A,#N/A,FALSE,"NEW MODEL";#N/A,#N/A,FALSE,"P&amp;L I"}</definedName>
    <definedName name="wrn.Mission._.Bay._.Sheets." localSheetId="4" hidden="1">{#N/A,#N/A,FALSE,"General";#N/A,#N/A,FALSE,"Rooms";#N/A,#N/A,FALSE,"Undistributed";#N/A,#N/A,FALSE,"F&amp;B";#N/A,#N/A,FALSE,"NEW MODEL";#N/A,#N/A,FALSE,"P&amp;L I"}</definedName>
    <definedName name="wrn.Mission._.Bay._.Sheets." hidden="1">{#N/A,#N/A,FALSE,"General";#N/A,#N/A,FALSE,"Rooms";#N/A,#N/A,FALSE,"Undistributed";#N/A,#N/A,FALSE,"F&amp;B";#N/A,#N/A,FALSE,"NEW MODEL";#N/A,#N/A,FALSE,"P&amp;L I"}</definedName>
    <definedName name="wrn.MonthlyRentRoll." localSheetId="0" hidden="1">{"MonthlyRentRoll",#N/A,FALSE,"RentRoll"}</definedName>
    <definedName name="wrn.MonthlyRentRoll." localSheetId="4" hidden="1">{"MonthlyRentRoll",#N/A,FALSE,"RentRoll"}</definedName>
    <definedName name="wrn.MonthlyRentRoll." hidden="1">{"MonthlyRentRoll",#N/A,FALSE,"RentRoll"}</definedName>
    <definedName name="wrn.Occupancy._.Calcs." localSheetId="0" hidden="1">{#N/A,#N/A,FALSE,"Occ. Calcs"}</definedName>
    <definedName name="wrn.Occupancy._.Calcs." localSheetId="4" hidden="1">{#N/A,#N/A,FALSE,"Occ. Calcs"}</definedName>
    <definedName name="wrn.Occupancy._.Calcs." hidden="1">{#N/A,#N/A,FALSE,"Occ. Calcs"}</definedName>
    <definedName name="wrn.OCS._.REPORT." localSheetId="0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4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4" hidden="1">{#N/A,#N/A,FALSE,"One Pager";#N/A,#N/A,FALSE,"Technical"}</definedName>
    <definedName name="wrn.One._.Pager._.plus._.Technicals." hidden="1">{#N/A,#N/A,FALSE,"One Pager";#N/A,#N/A,FALSE,"Technical"}</definedName>
    <definedName name="wrn.OperatingAssumtions." localSheetId="0" hidden="1">{#N/A,#N/A,FALSE,"OperatingAssumptions"}</definedName>
    <definedName name="wrn.OperatingAssumtions." localSheetId="4" hidden="1">{#N/A,#N/A,FALSE,"OperatingAssumptions"}</definedName>
    <definedName name="wrn.OperatingAssumtions." hidden="1">{#N/A,#N/A,FALSE,"OperatingAssumptions"}</definedName>
    <definedName name="wrn.Operations._.Review." localSheetId="0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0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thers." localSheetId="0" hidden="1">{#N/A,#N/A,FALSE,"O-RDD";#N/A,#N/A,FALSE,"O-ODrs"}</definedName>
    <definedName name="wrn.Others." localSheetId="4" hidden="1">{#N/A,#N/A,FALSE,"O-RDD";#N/A,#N/A,FALSE,"O-ODrs"}</definedName>
    <definedName name="wrn.Others." hidden="1">{#N/A,#N/A,FALSE,"O-RDD";#N/A,#N/A,FALSE,"O-ODrs"}</definedName>
    <definedName name="wrn.Output3Column." localSheetId="0" hidden="1">{"Output-3Column",#N/A,FALSE,"Output"}</definedName>
    <definedName name="wrn.Output3Column." localSheetId="4" hidden="1">{"Output-3Column",#N/A,FALSE,"Output"}</definedName>
    <definedName name="wrn.Output3Column." hidden="1">{"Output-3Column",#N/A,FALSE,"Output"}</definedName>
    <definedName name="wrn.OutputAll." localSheetId="0" hidden="1">{"Output-All",#N/A,FALSE,"Output"}</definedName>
    <definedName name="wrn.OutputAll." localSheetId="4" hidden="1">{"Output-All",#N/A,FALSE,"Output"}</definedName>
    <definedName name="wrn.OutputAll." hidden="1">{"Output-All",#N/A,FALSE,"Output"}</definedName>
    <definedName name="wrn.OutputBaseYear." localSheetId="0" hidden="1">{"Output-BaseYear",#N/A,FALSE,"Output"}</definedName>
    <definedName name="wrn.OutputBaseYear." localSheetId="4" hidden="1">{"Output-BaseYear",#N/A,FALSE,"Output"}</definedName>
    <definedName name="wrn.OutputBaseYear." hidden="1">{"Output-BaseYear",#N/A,FALSE,"Output"}</definedName>
    <definedName name="wrn.OutputMin." localSheetId="0" hidden="1">{"Output-Min",#N/A,FALSE,"Output"}</definedName>
    <definedName name="wrn.OutputMin." localSheetId="4" hidden="1">{"Output-Min",#N/A,FALSE,"Output"}</definedName>
    <definedName name="wrn.OutputMin." hidden="1">{"Output-Min",#N/A,FALSE,"Output"}</definedName>
    <definedName name="wrn.OutputPercent." localSheetId="0" hidden="1">{"Output%",#N/A,FALSE,"Output"}</definedName>
    <definedName name="wrn.OutputPercent." localSheetId="4" hidden="1">{"Output%",#N/A,FALSE,"Output"}</definedName>
    <definedName name="wrn.OutputPercent." hidden="1">{"Output%",#N/A,FALSE,"Output"}</definedName>
    <definedName name="wrn.Package." localSheetId="0" hidden="1">{#N/A,#N/A,FALSE,"Rationale";#N/A,#N/A,FALSE,"SUPPLY &amp; DEMAND";#N/A,#N/A,FALSE,"5 YR PROFORMA";#N/A,#N/A,FALSE,"INVESTMENT RETURNS SUMMARY";#N/A,#N/A,FALSE,"Executive Summary"}</definedName>
    <definedName name="wrn.Package." localSheetId="4" hidden="1">{#N/A,#N/A,FALSE,"Rationale";#N/A,#N/A,FALSE,"SUPPLY &amp; DEMAND";#N/A,#N/A,FALSE,"5 YR PROFORMA";#N/A,#N/A,FALSE,"INVESTMENT RETURNS SUMMARY";#N/A,#N/A,FALSE,"Executive Summary"}</definedName>
    <definedName name="wrn.Package." hidden="1">{#N/A,#N/A,FALSE,"Rationale";#N/A,#N/A,FALSE,"SUPPLY &amp; DEMAND";#N/A,#N/A,FALSE,"5 YR PROFORMA";#N/A,#N/A,FALSE,"INVESTMENT RETURNS SUMMARY";#N/A,#N/A,FALSE,"Executive Summary"}</definedName>
    <definedName name="wrn.Penetration." localSheetId="0" hidden="1">{#N/A,#N/A,FALSE,"Mkt Pen"}</definedName>
    <definedName name="wrn.Penetration." localSheetId="4" hidden="1">{#N/A,#N/A,FALSE,"Mkt Pen"}</definedName>
    <definedName name="wrn.Penetration." hidden="1">{#N/A,#N/A,FALSE,"Mkt Pen"}</definedName>
    <definedName name="wrn.Phase._.I." localSheetId="0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3sty." localSheetId="0" hidden="1">{#N/A,#N/A,FALSE,"intag";#N/A,#N/A,FALSE,"budg";#N/A,#N/A,FALSE,"samtl"}</definedName>
    <definedName name="wrn.pr3sty." localSheetId="4" hidden="1">{#N/A,#N/A,FALSE,"intag";#N/A,#N/A,FALSE,"budg";#N/A,#N/A,FALSE,"samtl"}</definedName>
    <definedName name="wrn.pr3sty." hidden="1">{#N/A,#N/A,FALSE,"intag";#N/A,#N/A,FALSE,"budg";#N/A,#N/A,FALSE,"samtl"}</definedName>
    <definedName name="wrn.pr3sty.neu" localSheetId="0" hidden="1">{#N/A,#N/A,FALSE,"intag";#N/A,#N/A,FALSE,"budg";#N/A,#N/A,FALSE,"samtl"}</definedName>
    <definedName name="wrn.pr3sty.neu" localSheetId="4" hidden="1">{#N/A,#N/A,FALSE,"intag";#N/A,#N/A,FALSE,"budg";#N/A,#N/A,FALSE,"samtl"}</definedName>
    <definedName name="wrn.pr3sty.neu" hidden="1">{#N/A,#N/A,FALSE,"intag";#N/A,#N/A,FALSE,"budg";#N/A,#N/A,FALSE,"samtl"}</definedName>
    <definedName name="wrn.Presentation." localSheetId="0" hidden="1">{#N/A,#N/A,TRUE,"Summary";"AnnualRentRoll",#N/A,TRUE,"RentRoll";#N/A,#N/A,TRUE,"ExitStratigy";#N/A,#N/A,TRUE,"OperatingAssumptions"}</definedName>
    <definedName name="wrn.Presentation." localSheetId="4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mary._.Competition." localSheetId="0" hidden="1">{#N/A,#N/A,FALSE,"Primary"}</definedName>
    <definedName name="wrn.Primary._.Competition." localSheetId="4" hidden="1">{#N/A,#N/A,FALSE,"Primary"}</definedName>
    <definedName name="wrn.Primary._.Competition." hidden="1">{#N/A,#N/A,FALSE,"Primary"}</definedName>
    <definedName name="wrn.Principal." localSheetId="0" hidden="1">{#N/A,#N/A,FALSE,"Principal";#N/A,#N/A,FALSE,"Principal2"}</definedName>
    <definedName name="wrn.Principal." localSheetId="4" hidden="1">{#N/A,#N/A,FALSE,"Principal";#N/A,#N/A,FALSE,"Principal2"}</definedName>
    <definedName name="wrn.Principal." hidden="1">{#N/A,#N/A,FALSE,"Principal";#N/A,#N/A,FALSE,"Principal2"}</definedName>
    <definedName name="wrn.Print." localSheetId="0" hidden="1">{"vi1",#N/A,FALSE,"Financial Statements";"vi2",#N/A,FALSE,"Financial Statements";#N/A,#N/A,FALSE,"DCF"}</definedName>
    <definedName name="wrn.Print." localSheetId="4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4." localSheetId="0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0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Output." localSheetId="4" hidden="1">{#N/A,#N/A,FALSE,"OUTPUT SHEET "}</definedName>
    <definedName name="wrn.Print._.Output." hidden="1">{#N/A,#N/A,FALSE,"OUTPUT SHEET "}</definedName>
    <definedName name="wrn.PRINT._.REPORT." localSheetId="0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.B" localSheetId="0" hidden="1">{"View1",#N/A,FALSE,"Sheet1";"View2",#N/A,FALSE,"Sheet1"}</definedName>
    <definedName name="wrn.Print.B" localSheetId="4" hidden="1">{"View1",#N/A,FALSE,"Sheet1";"View2",#N/A,FALSE,"Sheet1"}</definedName>
    <definedName name="wrn.Print.B" hidden="1">{"View1",#N/A,FALSE,"Sheet1";"View2",#N/A,FALSE,"Sheet1"}</definedName>
    <definedName name="wrn.print2" localSheetId="0" hidden="1">{"View1",#N/A,FALSE,"Sheet1";"View2",#N/A,FALSE,"Sheet1"}</definedName>
    <definedName name="wrn.print2" localSheetId="4" hidden="1">{"View1",#N/A,FALSE,"Sheet1";"View2",#N/A,FALSE,"Sheet1"}</definedName>
    <definedName name="wrn.print2" hidden="1">{"View1",#N/A,FALSE,"Sheet1";"View2",#N/A,FALSE,"Sheet1"}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b2" localSheetId="0" hidden="1">{"View1",#N/A,FALSE,"Sheet1";"View2",#N/A,FALSE,"Sheet1"}</definedName>
    <definedName name="wrn.printb2" localSheetId="4" hidden="1">{"View1",#N/A,FALSE,"Sheet1";"View2",#N/A,FALSE,"Sheet1"}</definedName>
    <definedName name="wrn.printb2" hidden="1">{"View1",#N/A,FALSE,"Sheet1";"View2",#N/A,FALSE,"Sheet1"}</definedName>
    <definedName name="wrn.PrintCurr." localSheetId="4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4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4" hidden="1">{#N/A,#N/A,FALSE,"Sheet7";#N/A,#N/A,FALSE,"Sheet8";#N/A,#N/A,FALSE,"Sheet9"}</definedName>
    <definedName name="wrn.PrintPrev2." hidden="1">{#N/A,#N/A,FALSE,"Sheet7";#N/A,#N/A,FALSE,"Sheet8";#N/A,#N/A,FALSE,"Sheet9"}</definedName>
    <definedName name="wrn.Prints._.All.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localSheetId="0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pertyInformation." localSheetId="0" hidden="1">{#N/A,#N/A,FALSE,"PropertyInfo"}</definedName>
    <definedName name="wrn.PropertyInformation." localSheetId="4" hidden="1">{#N/A,#N/A,FALSE,"PropertyInfo"}</definedName>
    <definedName name="wrn.PropertyInformation." hidden="1">{#N/A,#N/A,FALSE,"PropertyInfo"}</definedName>
    <definedName name="wrn.Redundant._.Equipment._.Option." localSheetId="0" hidden="1">{"pumps",#N/A,FALSE,"Option"}</definedName>
    <definedName name="wrn.Redundant._.Equipment._.Option." localSheetId="4" hidden="1">{"pumps",#N/A,FALSE,"Option"}</definedName>
    <definedName name="wrn.Redundant._.Equipment._.Option." hidden="1">{"pumps",#N/A,FALSE,"Option"}</definedName>
    <definedName name="wrn.Retention._.Statement." localSheetId="0" hidden="1">{"Retention",#N/A,FALSE,"Subcontractor";"Retention",#N/A,FALSE,"Supplier";"Retention",#N/A,FALSE,"Statutory Authorities"}</definedName>
    <definedName name="wrn.Retention._.Statement." localSheetId="4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econdary._.Competition." localSheetId="0" hidden="1">{#N/A,#N/A,FALSE,"Secondary"}</definedName>
    <definedName name="wrn.Secondary._.Competition." localSheetId="4" hidden="1">{#N/A,#N/A,FALSE,"Secondary"}</definedName>
    <definedName name="wrn.Secondary._.Competition." hidden="1">{#N/A,#N/A,FALSE,"Secondary"}</definedName>
    <definedName name="wrn.Selected._.Sheets." localSheetId="0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localSheetId="4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th." localSheetId="0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4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localSheetId="0" hidden="1">{#N/A,#N/A,FALSE,"Assumps";#N/A,#N/A,FALSE,"Owned";#N/A,#N/A,FALSE,"Manage";#N/A,#N/A,FALSE,"Manback";#N/A,#N/A,FALSE,"Invest";#N/A,#N/A,FALSE,"Commercial"}</definedName>
    <definedName name="wrn.SethII." localSheetId="4" hidden="1">{#N/A,#N/A,FALSE,"Assumps";#N/A,#N/A,FALSE,"Owned";#N/A,#N/A,FALSE,"Manage";#N/A,#N/A,FALSE,"Manback";#N/A,#N/A,FALSE,"Invest";#N/A,#N/A,FALSE,"Commercial"}</definedName>
    <definedName name="wrn.SethII." hidden="1">{#N/A,#N/A,FALSE,"Assumps";#N/A,#N/A,FALSE,"Owned";#N/A,#N/A,FALSE,"Manage";#N/A,#N/A,FALSE,"Manback";#N/A,#N/A,FALSE,"Invest";#N/A,#N/A,FALSE,"Commercial"}</definedName>
    <definedName name="wrn.Short._.Print." localSheetId="0" hidden="1">{#N/A,#N/A,FALSE,"Cover";#N/A,#N/A,FALSE,"Stack";#N/A,#N/A,FALSE,"Cost S";#N/A,#N/A,FALSE," CF";#N/A,#N/A,FALSE,"Investor"}</definedName>
    <definedName name="wrn.Short._.Print." localSheetId="4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ite._.expenses." localSheetId="0" hidden="1">{#N/A,#N/A,FALSE,"Expenses";#N/A,#N/A,FALSE,"Expenses"}</definedName>
    <definedName name="wrn.Site._.expenses." localSheetId="4" hidden="1">{#N/A,#N/A,FALSE,"Expenses";#N/A,#N/A,FALSE,"Expenses"}</definedName>
    <definedName name="wrn.Site._.expenses." hidden="1">{#N/A,#N/A,FALSE,"Expenses";#N/A,#N/A,FALSE,"Expenses"}</definedName>
    <definedName name="wrn.Stat._.Auths." localSheetId="0" hidden="1">{"Retention",#N/A,FALSE,"Statutory Authorities";"Contract Sums",#N/A,FALSE,"Statutory Authorities";"Accounts",#N/A,FALSE,"Statutory Authorities"}</definedName>
    <definedName name="wrn.Stat._.Auths." localSheetId="4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0" hidden="1">{"turbine",#N/A,FALSE,"Option"}</definedName>
    <definedName name="wrn.STG._.BLDG._.ENCLOSURE." localSheetId="4" hidden="1">{"turbine",#N/A,FALSE,"Option"}</definedName>
    <definedName name="wrn.STG._.BLDG._.ENCLOSURE." hidden="1">{"turbine",#N/A,FALSE,"Option"}</definedName>
    <definedName name="wrn.struckgi." localSheetId="0" hidden="1">{#N/A,#N/A,TRUE,"arnitower";#N/A,#N/A,TRUE,"arnigarage "}</definedName>
    <definedName name="wrn.struckgi." localSheetId="4" hidden="1">{#N/A,#N/A,TRUE,"arnitower";#N/A,#N/A,TRUE,"arnigarage "}</definedName>
    <definedName name="wrn.struckgi." hidden="1">{#N/A,#N/A,TRUE,"arnitower";#N/A,#N/A,TRUE,"arnigarage "}</definedName>
    <definedName name="wrn.Subbies." localSheetId="0" hidden="1">{"Retention",#N/A,FALSE,"Subcontractor";"Contract Sums",#N/A,FALSE,"Subcontractor";"Accounts",#N/A,FALSE,"Subcontractor"}</definedName>
    <definedName name="wrn.Subbies." localSheetId="4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mmary." localSheetId="0" hidden="1">{#N/A,#N/A,FALSE,"Summary"}</definedName>
    <definedName name="wrn.Summary." localSheetId="4" hidden="1">{#N/A,#N/A,FALSE,"Summary"}</definedName>
    <definedName name="wrn.Summary." hidden="1">{#N/A,#N/A,FALSE,"Summary"}</definedName>
    <definedName name="wrn.Suppliers." localSheetId="0" hidden="1">{"Retention",#N/A,FALSE,"Supplier";"Contract Sums",#N/A,FALSE,"Supplier";"Accounts",#N/A,FALSE,"Supplier"}</definedName>
    <definedName name="wrn.Suppliers." localSheetId="4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Supply._.Additions." localSheetId="0" hidden="1">{#N/A,#N/A,FALSE,"Supply Addn"}</definedName>
    <definedName name="wrn.Supply._.Additions." localSheetId="4" hidden="1">{#N/A,#N/A,FALSE,"Supply Addn"}</definedName>
    <definedName name="wrn.Supply._.Additions." hidden="1">{#N/A,#N/A,FALSE,"Supply Addn"}</definedName>
    <definedName name="wrn.TEST." localSheetId="0" hidden="1">{#N/A,#N/A,FALSE,"估價單  (3)"}</definedName>
    <definedName name="wrn.TEST." localSheetId="4" hidden="1">{#N/A,#N/A,FALSE,"估價單  (3)"}</definedName>
    <definedName name="wrn.TEST." hidden="1">{#N/A,#N/A,FALSE,"估價單  (3)"}</definedName>
    <definedName name="wrn.Totar." localSheetId="0" hidden="1">{"Totax",#N/A,FALSE,"Sheet1";#N/A,#N/A,FALSE,"Law Output"}</definedName>
    <definedName name="wrn.Totar." localSheetId="4" hidden="1">{"Totax",#N/A,FALSE,"Sheet1";#N/A,#N/A,FALSE,"Law Output"}</definedName>
    <definedName name="wrn.Totar." hidden="1">{"Totax",#N/A,FALSE,"Sheet1";#N/A,#N/A,FALSE,"Law Output"}</definedName>
    <definedName name="wrn.Tycon._.Model." localSheetId="0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valn." localSheetId="0" hidden="1">{#N/A,#N/A,TRUE,"valbd";#N/A,#N/A,TRUE,"Summy"}</definedName>
    <definedName name="wrn.valn." localSheetId="4" hidden="1">{#N/A,#N/A,TRUE,"valbd";#N/A,#N/A,TRUE,"Summy"}</definedName>
    <definedName name="wrn.valn." hidden="1">{#N/A,#N/A,TRUE,"valbd";#N/A,#N/A,TRUE,"Summy"}</definedName>
    <definedName name="wrn.VALUATION." localSheetId="0" hidden="1">{#N/A,#N/A,FALSE,"Valuation Assumptions";#N/A,#N/A,FALSE,"Summary";#N/A,#N/A,FALSE,"DCF";#N/A,#N/A,FALSE,"Valuation";#N/A,#N/A,FALSE,"WACC";#N/A,#N/A,FALSE,"UBVH";#N/A,#N/A,FALSE,"Free Cash Flow"}</definedName>
    <definedName name="wrn.VALUATION." localSheetId="4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4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0" hidden="1">{"WESTINGHOUSE",#N/A,FALSE,"Option"}</definedName>
    <definedName name="wrn.WHOUSE._.CT." localSheetId="4" hidden="1">{"WESTINGHOUSE",#N/A,FALSE,"Option"}</definedName>
    <definedName name="wrn.WHOUSE._.CT." hidden="1">{"WESTINGHOUSE",#N/A,FALSE,"Option"}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골재소요량." localSheetId="0" hidden="1">{#N/A,#N/A,FALSE,"골재소요량";#N/A,#N/A,FALSE,"골재소요량"}</definedName>
    <definedName name="wrn.골재소요량." localSheetId="4" hidden="1">{#N/A,#N/A,FALSE,"골재소요량";#N/A,#N/A,FALSE,"골재소요량"}</definedName>
    <definedName name="wrn.골재소요량." hidden="1">{#N/A,#N/A,FALSE,"골재소요량";#N/A,#N/A,FALSE,"골재소요량"}</definedName>
    <definedName name="wrn.광명._.장미." localSheetId="0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localSheetId="4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교육청." localSheetId="0" hidden="1">{#N/A,#N/A,FALSE,"전력간선"}</definedName>
    <definedName name="wrn.교육청." localSheetId="4" hidden="1">{#N/A,#N/A,FALSE,"전력간선"}</definedName>
    <definedName name="wrn.교육청." hidden="1">{#N/A,#N/A,FALSE,"전력간선"}</definedName>
    <definedName name="wrn.구조2." localSheetId="0" hidden="1">{#N/A,#N/A,FALSE,"구조2"}</definedName>
    <definedName name="wrn.구조2." localSheetId="4" hidden="1">{#N/A,#N/A,FALSE,"구조2"}</definedName>
    <definedName name="wrn.구조2." hidden="1">{#N/A,#N/A,FALSE,"구조2"}</definedName>
    <definedName name="wrn.단가표지." localSheetId="0" hidden="1">{#N/A,#N/A,FALSE,"단가표지"}</definedName>
    <definedName name="wrn.단가표지." localSheetId="4" hidden="1">{#N/A,#N/A,FALSE,"단가표지"}</definedName>
    <definedName name="wrn.단가표지." hidden="1">{#N/A,#N/A,FALSE,"단가표지"}</definedName>
    <definedName name="wrn.리스크시트." localSheetId="0" hidden="1">{#N/A,#N/A,FALSE,"QG1 분양률 리스크 평가";#N/A,#N/A,FALSE,"QG1 주요 추가 리스크 평가";#N/A,#N/A,FALSE,"분양률";#N/A,#N/A,FALSE,"Back-up";#N/A,#N/A,FALSE,"QG1 전략과 종합"}</definedName>
    <definedName name="wrn.리스크시트." localSheetId="4" hidden="1">{#N/A,#N/A,FALSE,"QG1 분양률 리스크 평가";#N/A,#N/A,FALSE,"QG1 주요 추가 리스크 평가";#N/A,#N/A,FALSE,"분양률";#N/A,#N/A,FALSE,"Back-up";#N/A,#N/A,FALSE,"QG1 전략과 종합"}</definedName>
    <definedName name="wrn.리스크시트." hidden="1">{#N/A,#N/A,FALSE,"QG1 분양률 리스크 평가";#N/A,#N/A,FALSE,"QG1 주요 추가 리스크 평가";#N/A,#N/A,FALSE,"분양률";#N/A,#N/A,FALSE,"Back-up";#N/A,#N/A,FALSE,"QG1 전략과 종합"}</definedName>
    <definedName name="wrn.배수1." localSheetId="0" hidden="1">{#N/A,#N/A,FALSE,"배수1"}</definedName>
    <definedName name="wrn.배수1." localSheetId="4" hidden="1">{#N/A,#N/A,FALSE,"배수1"}</definedName>
    <definedName name="wrn.배수1." hidden="1">{#N/A,#N/A,FALSE,"배수1"}</definedName>
    <definedName name="wrn.배수2." localSheetId="0" hidden="1">{#N/A,#N/A,FALSE,"배수2"}</definedName>
    <definedName name="wrn.배수2." localSheetId="4" hidden="1">{#N/A,#N/A,FALSE,"배수2"}</definedName>
    <definedName name="wrn.배수2." hidden="1">{#N/A,#N/A,FALSE,"배수2"}</definedName>
    <definedName name="wrn.부대1." localSheetId="0" hidden="1">{#N/A,#N/A,FALSE,"부대1"}</definedName>
    <definedName name="wrn.부대1." localSheetId="4" hidden="1">{#N/A,#N/A,FALSE,"부대1"}</definedName>
    <definedName name="wrn.부대1." hidden="1">{#N/A,#N/A,FALSE,"부대1"}</definedName>
    <definedName name="wrn.부대2." localSheetId="0" hidden="1">{#N/A,#N/A,FALSE,"부대2"}</definedName>
    <definedName name="wrn.부대2." localSheetId="4" hidden="1">{#N/A,#N/A,FALSE,"부대2"}</definedName>
    <definedName name="wrn.부대2." hidden="1">{#N/A,#N/A,FALSE,"부대2"}</definedName>
    <definedName name="wrn.부산주경기장.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0" hidden="1">{#N/A,#N/A,FALSE,"속도"}</definedName>
    <definedName name="wrn.속도." localSheetId="4" hidden="1">{#N/A,#N/A,FALSE,"속도"}</definedName>
    <definedName name="wrn.속도." hidden="1">{#N/A,#N/A,FALSE,"속도"}</definedName>
    <definedName name="wrn.실행품의." localSheetId="0" hidden="1">{#N/A,#N/A,FALSE,"갑지";#N/A,#N/A,FALSE,"개요";#N/A,#N/A,FALSE,"비목별";#N/A,#N/A,FALSE,"건물별";#N/A,#N/A,FALSE,"기구표";#N/A,#N/A,FALSE,"직원투입"}</definedName>
    <definedName name="wrn.실행품의." localSheetId="4" hidden="1">{#N/A,#N/A,FALSE,"갑지";#N/A,#N/A,FALSE,"개요";#N/A,#N/A,FALSE,"비목별";#N/A,#N/A,FALSE,"건물별";#N/A,#N/A,FALSE,"기구표";#N/A,#N/A,FALSE,"직원투입"}</definedName>
    <definedName name="wrn.실행품의." hidden="1">{#N/A,#N/A,FALSE,"갑지";#N/A,#N/A,FALSE,"개요";#N/A,#N/A,FALSE,"비목별";#N/A,#N/A,FALSE,"건물별";#N/A,#N/A,FALSE,"기구표";#N/A,#N/A,FALSE,"직원투입"}</definedName>
    <definedName name="wrn.역삼동._.기획." localSheetId="0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localSheetId="4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분양교육." localSheetId="0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localSheetId="4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운반시간." localSheetId="0" hidden="1">{#N/A,#N/A,FALSE,"운반시간"}</definedName>
    <definedName name="wrn.운반시간." localSheetId="4" hidden="1">{#N/A,#N/A,FALSE,"운반시간"}</definedName>
    <definedName name="wrn.운반시간." hidden="1">{#N/A,#N/A,FALSE,"운반시간"}</definedName>
    <definedName name="wrn.이인주." localSheetId="0" hidden="1">{#N/A,#N/A,FALSE,"물량산출"}</definedName>
    <definedName name="wrn.이인주." localSheetId="4" hidden="1">{#N/A,#N/A,FALSE,"물량산출"}</definedName>
    <definedName name="wrn.이인주." hidden="1">{#N/A,#N/A,FALSE,"물량산출"}</definedName>
    <definedName name="wrn.이정표." localSheetId="0" hidden="1">{#N/A,#N/A,FALSE,"이정표"}</definedName>
    <definedName name="wrn.이정표." localSheetId="4" hidden="1">{#N/A,#N/A,FALSE,"이정표"}</definedName>
    <definedName name="wrn.이정표." hidden="1">{#N/A,#N/A,FALSE,"이정표"}</definedName>
    <definedName name="wrn.제기동._.교안._.그림없음." localSheetId="0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localSheetId="4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분양._.기획." localSheetId="0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localSheetId="4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교안.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localSheetId="4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비용재품의." localSheetId="0" hidden="1">{#N/A,#N/A,FALSE,"총괄예산";#N/A,#N/A,FALSE,"예산1";#N/A,#N/A,FALSE,"예산2";#N/A,#N/A,FALSE,"예산3";#N/A,#N/A,FALSE,"예산4";#N/A,#N/A,FALSE,"홍보예산 (6억)"}</definedName>
    <definedName name="wrn.제기동._.비용재품의." localSheetId="4" hidden="1">{#N/A,#N/A,FALSE,"총괄예산";#N/A,#N/A,FALSE,"예산1";#N/A,#N/A,FALSE,"예산2";#N/A,#N/A,FALSE,"예산3";#N/A,#N/A,FALSE,"예산4";#N/A,#N/A,FALSE,"홍보예산 (6억)"}</definedName>
    <definedName name="wrn.제기동._.비용재품의." hidden="1">{#N/A,#N/A,FALSE,"총괄예산";#N/A,#N/A,FALSE,"예산1";#N/A,#N/A,FALSE,"예산2";#N/A,#N/A,FALSE,"예산3";#N/A,#N/A,FALSE,"예산4";#N/A,#N/A,FALSE,"홍보예산 (6억)"}</definedName>
    <definedName name="wrn.조골재." localSheetId="0" hidden="1">{#N/A,#N/A,FALSE,"조골재"}</definedName>
    <definedName name="wrn.조골재." localSheetId="4" hidden="1">{#N/A,#N/A,FALSE,"조골재"}</definedName>
    <definedName name="wrn.조골재." hidden="1">{#N/A,#N/A,FALSE,"조골재"}</definedName>
    <definedName name="wrn.지수1.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직원교육." localSheetId="0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localSheetId="4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진흥." localSheetId="0" hidden="1">{#N/A,#N/A,TRUE,"사업자등록증 (2)"}</definedName>
    <definedName name="wrn.진흥." localSheetId="4" hidden="1">{#N/A,#N/A,TRUE,"사업자등록증 (2)"}</definedName>
    <definedName name="wrn.진흥." hidden="1">{#N/A,#N/A,TRUE,"사업자등록증 (2)"}</definedName>
    <definedName name="wrn.철골집계표._.5칸." localSheetId="0" hidden="1">{#N/A,#N/A,FALSE,"Sheet1"}</definedName>
    <definedName name="wrn.철골집계표._.5칸." localSheetId="4" hidden="1">{#N/A,#N/A,FALSE,"Sheet1"}</definedName>
    <definedName name="wrn.철골집계표._.5칸." hidden="1">{#N/A,#N/A,FALSE,"Sheet1"}</definedName>
    <definedName name="wrn.토공1." localSheetId="0" hidden="1">{#N/A,#N/A,FALSE,"구조1"}</definedName>
    <definedName name="wrn.토공1." localSheetId="4" hidden="1">{#N/A,#N/A,FALSE,"구조1"}</definedName>
    <definedName name="wrn.토공1." hidden="1">{#N/A,#N/A,FALSE,"구조1"}</definedName>
    <definedName name="wrn.토공2." localSheetId="0" hidden="1">{#N/A,#N/A,FALSE,"토공2"}</definedName>
    <definedName name="wrn.토공2." localSheetId="4" hidden="1">{#N/A,#N/A,FALSE,"토공2"}</definedName>
    <definedName name="wrn.토공2." hidden="1">{#N/A,#N/A,FALSE,"토공2"}</definedName>
    <definedName name="wrn.평촌." localSheetId="0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localSheetId="4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포장1." localSheetId="0" hidden="1">{#N/A,#N/A,FALSE,"포장1";#N/A,#N/A,FALSE,"포장1"}</definedName>
    <definedName name="wrn.포장1." localSheetId="4" hidden="1">{#N/A,#N/A,FALSE,"포장1";#N/A,#N/A,FALSE,"포장1"}</definedName>
    <definedName name="wrn.포장1." hidden="1">{#N/A,#N/A,FALSE,"포장1";#N/A,#N/A,FALSE,"포장1"}</definedName>
    <definedName name="wrn.포장2." localSheetId="0" hidden="1">{#N/A,#N/A,FALSE,"포장2"}</definedName>
    <definedName name="wrn.포장2." localSheetId="4" hidden="1">{#N/A,#N/A,FALSE,"포장2"}</definedName>
    <definedName name="wrn.포장2." hidden="1">{#N/A,#N/A,FALSE,"포장2"}</definedName>
    <definedName name="wrn.포장단가." localSheetId="0" hidden="1">{#N/A,#N/A,FALSE,"포장단가"}</definedName>
    <definedName name="wrn.포장단가." localSheetId="4" hidden="1">{#N/A,#N/A,FALSE,"포장단가"}</definedName>
    <definedName name="wrn.포장단가." hidden="1">{#N/A,#N/A,FALSE,"포장단가"}</definedName>
    <definedName name="wrn.표지목차." localSheetId="0" hidden="1">{#N/A,#N/A,FALSE,"표지목차"}</definedName>
    <definedName name="wrn.표지목차." localSheetId="4" hidden="1">{#N/A,#N/A,FALSE,"표지목차"}</definedName>
    <definedName name="wrn.표지목차." hidden="1">{#N/A,#N/A,FALSE,"표지목차"}</definedName>
    <definedName name="wrn.혼합골재." localSheetId="0" hidden="1">{#N/A,#N/A,FALSE,"혼합골재"}</definedName>
    <definedName name="wrn.혼합골재." localSheetId="4" hidden="1">{#N/A,#N/A,FALSE,"혼합골재"}</definedName>
    <definedName name="wrn.혼합골재." hidden="1">{#N/A,#N/A,FALSE,"혼합골재"}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pag2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rintall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4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rwerwrew" localSheetId="0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4" hidden="1">{"'장비'!$A$3:$M$12"}</definedName>
    <definedName name="WRS" hidden="1">{"'장비'!$A$3:$M$12"}</definedName>
    <definedName name="w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w" localSheetId="4" hidden="1">{"'Break down'!$A$4"}</definedName>
    <definedName name="wrw" hidden="1">{"'Break down'!$A$4"}</definedName>
    <definedName name="wryuwyrututwys" localSheetId="0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0" hidden="1">{#N/A,#N/A,TRUE,"Cover";#N/A,#N/A,TRUE,"Conts";#N/A,#N/A,TRUE,"VOS";#N/A,#N/A,TRUE,"Warrington";#N/A,#N/A,TRUE,"Widnes"}</definedName>
    <definedName name="WT" localSheetId="4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wtwet" localSheetId="0" hidden="1">{#N/A,#N/A,FALSE,"이정표"}</definedName>
    <definedName name="wtewtwet" localSheetId="4" hidden="1">{#N/A,#N/A,FALSE,"이정표"}</definedName>
    <definedName name="wtewtwet" hidden="1">{#N/A,#N/A,FALSE,"이정표"}</definedName>
    <definedName name="wtey" localSheetId="0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twt" localSheetId="0" hidden="1">{#N/A,#N/A,FALSE,"조골재"}</definedName>
    <definedName name="wtrtwt" localSheetId="4" hidden="1">{#N/A,#N/A,FALSE,"조골재"}</definedName>
    <definedName name="wtrtwt" hidden="1">{#N/A,#N/A,FALSE,"조골재"}</definedName>
    <definedName name="wtrwt" localSheetId="0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et" localSheetId="0" hidden="1">{#N/A,#N/A,FALSE,"물량산출"}</definedName>
    <definedName name="wtwet" localSheetId="4" hidden="1">{#N/A,#N/A,FALSE,"물량산출"}</definedName>
    <definedName name="wtwet" hidden="1">{#N/A,#N/A,FALSE,"물량산출"}</definedName>
    <definedName name="wtwetert" localSheetId="0" hidden="1">{#N/A,#N/A,FALSE,"CAM-G7";#N/A,#N/A,FALSE,"SPL";#N/A,#N/A,FALSE,"butt-in G7";#N/A,#N/A,FALSE,"dia-in G7";#N/A,#N/A,FALSE,"추가-STA G7"}</definedName>
    <definedName name="wtwetert" localSheetId="4" hidden="1">{#N/A,#N/A,FALSE,"CAM-G7";#N/A,#N/A,FALSE,"SPL";#N/A,#N/A,FALSE,"butt-in G7";#N/A,#N/A,FALSE,"dia-in G7";#N/A,#N/A,FALSE,"추가-STA G7"}</definedName>
    <definedName name="wtwetert" hidden="1">{#N/A,#N/A,FALSE,"CAM-G7";#N/A,#N/A,FALSE,"SPL";#N/A,#N/A,FALSE,"butt-in G7";#N/A,#N/A,FALSE,"dia-in G7";#N/A,#N/A,FALSE,"추가-STA G7"}</definedName>
    <definedName name="wtwt" localSheetId="0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r" localSheetId="0" hidden="1">{"'Break down'!$A$4"}</definedName>
    <definedName name="wwr" localSheetId="4" hidden="1">{"'Break down'!$A$4"}</definedName>
    <definedName name="wwr" hidden="1">{"'Break down'!$A$4"}</definedName>
    <definedName name="www" localSheetId="0" hidden="1">{#N/A,#N/A,TRUE,"Cover";#N/A,#N/A,TRUE,"Conts";#N/A,#N/A,TRUE,"VOS";#N/A,#N/A,TRUE,"Warrington";#N/A,#N/A,TRUE,"Widnes"}</definedName>
    <definedName name="www" localSheetId="4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hidden="1">#REF!</definedName>
    <definedName name="wy7u7y" localSheetId="0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bdfgdsfdf" hidden="1">#REF!</definedName>
    <definedName name="xbxzvbxz" hidden="1">#REF!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xcvdxdfxgdrs" hidden="1">#REF!</definedName>
    <definedName name="xcxvxzbz" hidden="1">#REF!</definedName>
    <definedName name="xfdxfgdgfg" hidden="1">#REF!</definedName>
    <definedName name="XLK" localSheetId="4" hidden="1">{"'Break down'!$A$4"}</definedName>
    <definedName name="XLK" hidden="1">{"'Break down'!$A$4"}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0" hidden="1">{"'Break down'!$A$4"}</definedName>
    <definedName name="xls." localSheetId="4" hidden="1">{"'Break down'!$A$4"}</definedName>
    <definedName name="xls." hidden="1">{"'Break down'!$A$4"}</definedName>
    <definedName name="xls1" localSheetId="4" hidden="1">{"'Break down'!$A$4"}</definedName>
    <definedName name="xls1" hidden="1">{"'Break down'!$A$4"}</definedName>
    <definedName name="xls2" localSheetId="4" hidden="1">{"'Break down'!$A$4"}</definedName>
    <definedName name="xls2" hidden="1">{"'Break down'!$A$4"}</definedName>
    <definedName name="XLSS" localSheetId="0" hidden="1">{"'Break down'!$A$4"}</definedName>
    <definedName name="XLSS" localSheetId="4" hidden="1">{"'Break down'!$A$4"}</definedName>
    <definedName name="XLSS" hidden="1">{"'Break down'!$A$4"}</definedName>
    <definedName name="xlst" localSheetId="0" hidden="1">{"'Break down'!$A$4"}</definedName>
    <definedName name="xlst" localSheetId="4" hidden="1">{"'Break down'!$A$4"}</definedName>
    <definedName name="xlst" hidden="1">{"'Break down'!$A$4"}</definedName>
    <definedName name="XREF_COLUMN_1" hidden="1">'[50]Depreciation AR'!#REF!</definedName>
    <definedName name="XREF_COLUMN_10" hidden="1">'[50]Depreciation AR'!#REF!</definedName>
    <definedName name="XREF_COLUMN_11" hidden="1">'[50]Depreciation AR'!#REF!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[51]Consolidated!#REF!</definedName>
    <definedName name="XREF_COLUMN_16" hidden="1">#REF!</definedName>
    <definedName name="XREF_COLUMN_18" hidden="1">'[50]Depreciation AR'!#REF!</definedName>
    <definedName name="XREF_COLUMN_19" hidden="1">#REF!</definedName>
    <definedName name="XREF_COLUMN_2" hidden="1">'[50]Depreciation AR'!#REF!</definedName>
    <definedName name="XREF_COLUMN_22" hidden="1">#REF!</definedName>
    <definedName name="XREF_COLUMN_23" hidden="1">#REF!</definedName>
    <definedName name="XREF_COLUMN_24" hidden="1">'[50]Depreciation AR'!#REF!</definedName>
    <definedName name="XREF_COLUMN_25" hidden="1">#REF!</definedName>
    <definedName name="XREF_COLUMN_26" hidden="1">#REF!</definedName>
    <definedName name="XREF_COLUMN_27" hidden="1">#REF!</definedName>
    <definedName name="XREF_COLUMN_3" hidden="1">'[50]Depreciation AR'!#REF!</definedName>
    <definedName name="XREF_COLUMN_4" hidden="1">#REF!</definedName>
    <definedName name="XREF_COLUMN_5" hidden="1">#REF!</definedName>
    <definedName name="XREF_COLUMN_6" hidden="1">[50]Tickmarks!#REF!</definedName>
    <definedName name="XREF_COLUMN_7" hidden="1">[50]Tickmarks!#REF!</definedName>
    <definedName name="XREF_COLUMN_8" hidden="1">'[50]Depreciation AR'!#REF!</definedName>
    <definedName name="XREF_COLUMN_9" hidden="1">'[50]Depreciation AR'!#REF!</definedName>
    <definedName name="XRefActiveRow" hidden="1">#REF!</definedName>
    <definedName name="XRefColumnsCount" hidden="1">28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[50]Tickmarks!#REF!</definedName>
    <definedName name="XRefCopy15" hidden="1">[50]Tickmarks!#REF!</definedName>
    <definedName name="XRefCopy15Row" hidden="1">#REF!</definedName>
    <definedName name="XRefCopy16" hidden="1">#REF!</definedName>
    <definedName name="XRefCopy16Row" hidden="1">#REF!</definedName>
    <definedName name="XRefCopy17" hidden="1">[50]Tickmarks!#REF!</definedName>
    <definedName name="XRefCopy1Row" hidden="1">#REF!</definedName>
    <definedName name="XRefCopy2" hidden="1">#REF!</definedName>
    <definedName name="XRefCopy20Row" hidden="1">#REF!</definedName>
    <definedName name="XRefCopy21Row" hidden="1">#REF!</definedName>
    <definedName name="XRefCopy22Row" hidden="1">#REF!</definedName>
    <definedName name="XRefCopy23" hidden="1">'[50]Depreciation AR'!#REF!</definedName>
    <definedName name="XRefCopy23Row" hidden="1">#REF!</definedName>
    <definedName name="XRefCopy24Row" hidden="1">#REF!</definedName>
    <definedName name="XRefCopy25Row" hidden="1">#REF!</definedName>
    <definedName name="XRefCopy26Row" hidden="1">#REF!</definedName>
    <definedName name="XRefCopy27Row" hidden="1">#REF!</definedName>
    <definedName name="XRefCopy28" hidden="1">'[50]Depreciation AR'!#REF!</definedName>
    <definedName name="XRefCopy28Row" hidden="1">#REF!</definedName>
    <definedName name="XRefCopy29" hidden="1">'[50]Depreciation AR'!#REF!</definedName>
    <definedName name="XRefCopy29Row" hidden="1">#REF!</definedName>
    <definedName name="XRefCopy2Row" hidden="1">#REF!</definedName>
    <definedName name="XRefCopy3" hidden="1">'[50]Depreciation AR'!#REF!</definedName>
    <definedName name="XRefCopy31Row" hidden="1">#REF!</definedName>
    <definedName name="XRefCopy32" hidden="1">'[50]Depreciation AR'!#REF!</definedName>
    <definedName name="XRefCopy32Row" hidden="1">#REF!</definedName>
    <definedName name="XRefCopy33Row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[50]Tickmarks!#REF!</definedName>
    <definedName name="XRefCopy39Row" hidden="1">#REF!</definedName>
    <definedName name="XRefCopy3Row" hidden="1">#REF!</definedName>
    <definedName name="XRefCopy40" hidden="1">[50]Tickmarks!#REF!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[50]Tickmarks!#REF!</definedName>
    <definedName name="XRefCopy43Row" hidden="1">#REF!</definedName>
    <definedName name="XRefCopy44" hidden="1">[50]Tickmarks!#REF!</definedName>
    <definedName name="XRefCopy44Row" hidden="1">#REF!</definedName>
    <definedName name="XRefCopy45" hidden="1">[50]Tickmarks!#REF!</definedName>
    <definedName name="XRefCopy45Row" hidden="1">#REF!</definedName>
    <definedName name="XRefCopy46" hidden="1">[50]Tickmarks!#REF!</definedName>
    <definedName name="XRefCopy46Row" hidden="1">#REF!</definedName>
    <definedName name="XRefCopy47" hidden="1">[50]Tickmarks!#REF!</definedName>
    <definedName name="XRefCopy47Row" hidden="1">#REF!</definedName>
    <definedName name="XRefCopy48" hidden="1">[50]Tickmarks!#REF!</definedName>
    <definedName name="XRefCopy48Row" hidden="1">#REF!</definedName>
    <definedName name="XRefCopy49Row" hidden="1">#REF!</definedName>
    <definedName name="XRefCopy4Row" hidden="1">#REF!</definedName>
    <definedName name="XRefCopy5" hidden="1">'[50]Depreciation AR'!#REF!</definedName>
    <definedName name="XRefCopy50Row" hidden="1">#REF!</definedName>
    <definedName name="XRefCopy51Row" hidden="1">#REF!</definedName>
    <definedName name="XRefCopy52Row" hidden="1">#REF!</definedName>
    <definedName name="XRefCopy53Row" hidden="1">#REF!</definedName>
    <definedName name="XRefCopy54" hidden="1">'[50]Depreciation AR'!#REF!</definedName>
    <definedName name="XRefCopy54Row" hidden="1">#REF!</definedName>
    <definedName name="XRefCopy55" hidden="1">'[50]Depreciation AR'!#REF!</definedName>
    <definedName name="XRefCopy55Row" hidden="1">#REF!</definedName>
    <definedName name="XRefCopy56" hidden="1">'[50]Depreciation AR'!#REF!</definedName>
    <definedName name="XRefCopy56Row" hidden="1">#REF!</definedName>
    <definedName name="XRefCopy59" hidden="1">'[50]Depreciation AR'!#REF!</definedName>
    <definedName name="XRefCopy59Row" hidden="1">#REF!</definedName>
    <definedName name="XRefCopy5Row" hidden="1">#REF!</definedName>
    <definedName name="XRefCopy6" hidden="1">#REF!</definedName>
    <definedName name="XRefCopy60" hidden="1">#REF!</definedName>
    <definedName name="XRefCopy60Row" hidden="1">#REF!</definedName>
    <definedName name="XRefCopy61" hidden="1">#REF!</definedName>
    <definedName name="XRefCopy61Row" hidden="1">#REF!</definedName>
    <definedName name="XRefCopy62" hidden="1">#REF!</definedName>
    <definedName name="XRefCopy62Row" hidden="1">#REF!</definedName>
    <definedName name="XRefCopy63" hidden="1">#REF!</definedName>
    <definedName name="XRefCopy63Row" hidden="1">#REF!</definedName>
    <definedName name="XRefCopy64" hidden="1">#REF!</definedName>
    <definedName name="XRefCopy64Row" hidden="1">#REF!</definedName>
    <definedName name="XRefCopy65" hidden="1">[50]Tickmarks!#REF!</definedName>
    <definedName name="XRefCopy65Row" hidden="1">#REF!</definedName>
    <definedName name="XRefCopy66" hidden="1">[50]Tickmarks!#REF!</definedName>
    <definedName name="XRefCopy66Row" hidden="1">#REF!</definedName>
    <definedName name="XRefCopy67" hidden="1">[50]Tickmarks!#REF!</definedName>
    <definedName name="XRefCopy67Row" hidden="1">#REF!</definedName>
    <definedName name="XRefCopy68" hidden="1">[50]Tickmarks!#REF!</definedName>
    <definedName name="XRefCopy68Row" hidden="1">#REF!</definedName>
    <definedName name="XRefCopy69" hidden="1">[50]Tickmarks!#REF!</definedName>
    <definedName name="XRefCopy69Row" hidden="1">#REF!</definedName>
    <definedName name="XRefCopy6Row" hidden="1">#REF!</definedName>
    <definedName name="XRefCopy7" hidden="1">#REF!</definedName>
    <definedName name="XRefCopy70" hidden="1">#REF!</definedName>
    <definedName name="XRefCopy70Row" hidden="1">#REF!</definedName>
    <definedName name="XRefCopy72" hidden="1">[50]Tickmarks!#REF!</definedName>
    <definedName name="XRefCopy72Row" hidden="1">#REF!</definedName>
    <definedName name="XRefCopy73" hidden="1">[50]Tickmarks!#REF!</definedName>
    <definedName name="XRefCopy73Row" hidden="1">#REF!</definedName>
    <definedName name="XRefCopy74" hidden="1">[50]Tickmarks!#REF!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[50]Tickmarks!#REF!</definedName>
    <definedName name="XRefCopy77Row" hidden="1">#REF!</definedName>
    <definedName name="XRefCopy78" hidden="1">#REF!</definedName>
    <definedName name="XRefCopy78Row" hidden="1">#REF!</definedName>
    <definedName name="XRefCopy7Row" hidden="1">[40]XREF!#REF!</definedName>
    <definedName name="XRefCopy8" hidden="1">#REF!</definedName>
    <definedName name="XRefCopy80" hidden="1">#REF!</definedName>
    <definedName name="XRefCopy80Row" hidden="1">#REF!</definedName>
    <definedName name="XRefCopy81" hidden="1">[50]Tickmarks!#REF!</definedName>
    <definedName name="XRefCopy81Row" hidden="1">#REF!</definedName>
    <definedName name="XRefCopy82" hidden="1">[50]Tickmarks!#REF!</definedName>
    <definedName name="XRefCopy82Row" hidden="1">#REF!</definedName>
    <definedName name="XRefCopy83" hidden="1">[50]Tickmarks!#REF!</definedName>
    <definedName name="XRefCopy83Row" hidden="1">#REF!</definedName>
    <definedName name="XRefCopy84" hidden="1">[50]Tickmarks!#REF!</definedName>
    <definedName name="XRefCopy84Row" hidden="1">#REF!</definedName>
    <definedName name="XRefCopy85" hidden="1">[50]Tickmarks!#REF!</definedName>
    <definedName name="XRefCopy85Row" hidden="1">#REF!</definedName>
    <definedName name="XRefCopy86" hidden="1">[50]Tickmarks!#REF!</definedName>
    <definedName name="XRefCopy86Row" hidden="1">#REF!</definedName>
    <definedName name="XRefCopy89" hidden="1">[50]Tickmarks!#REF!</definedName>
    <definedName name="XRefCopy89Row" hidden="1">#REF!</definedName>
    <definedName name="XRefCopy8Row" hidden="1">#REF!</definedName>
    <definedName name="XRefCopy9" hidden="1">#REF!</definedName>
    <definedName name="XRefCopy90" hidden="1">#REF!</definedName>
    <definedName name="XRefCopy90Row" hidden="1">#REF!</definedName>
    <definedName name="XRefCopy9Row" hidden="1">#REF!</definedName>
    <definedName name="XRefCopyRangeCount" hidden="1">92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0Row" hidden="1">[40]XREF!#REF!</definedName>
    <definedName name="XRefPaste110Row1" hidden="1">[40]XREF!#REF!</definedName>
    <definedName name="XRefPaste111Row" hidden="1">[40]XREF!#REF!</definedName>
    <definedName name="XRefPaste112Row" hidden="1">[40]XREF!#REF!</definedName>
    <definedName name="XRefPaste113Row" hidden="1">[40]XREF!#REF!</definedName>
    <definedName name="XRefPaste11Row" hidden="1">#REF!</definedName>
    <definedName name="XRefPaste12" hidden="1">[50]Tickmarks!#REF!</definedName>
    <definedName name="XRefPaste120Row" hidden="1">[40]XREF!#REF!</definedName>
    <definedName name="XRefPaste121Row" hidden="1">[40]XREF!#REF!</definedName>
    <definedName name="XRefPaste12Row" hidden="1">#REF!</definedName>
    <definedName name="XRefPaste13" hidden="1">[50]Tickmarks!#REF!</definedName>
    <definedName name="XRefPaste13Row" hidden="1">#REF!</definedName>
    <definedName name="XRefPaste15Row" hidden="1">#REF!</definedName>
    <definedName name="XRefPaste16Row" hidden="1">#REF!</definedName>
    <definedName name="XRefPaste17" hidden="1">'[50]Depreciation AR'!#REF!</definedName>
    <definedName name="XRefPaste17Row" hidden="1">#REF!</definedName>
    <definedName name="XRefPaste18Row" hidden="1">#REF!</definedName>
    <definedName name="XRefPaste19" hidden="1">'[50]Depreciation AR'!#REF!</definedName>
    <definedName name="XRefPaste19Row" hidden="1">#REF!</definedName>
    <definedName name="XRefPaste1Row" hidden="1">#REF!</definedName>
    <definedName name="XRefPaste20Row" hidden="1">#REF!</definedName>
    <definedName name="XRefPaste21" hidden="1">'[50]Depreciation AR'!#REF!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[50]Tickmarks!#REF!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[50]Tickmarks!#REF!</definedName>
    <definedName name="XRefPaste27Row" hidden="1">#REF!</definedName>
    <definedName name="XRefPaste28" hidden="1">'[50]Depreciation AR'!#REF!</definedName>
    <definedName name="XRefPaste28Row" hidden="1">#REF!</definedName>
    <definedName name="XRefPaste29" hidden="1">'[50]Depreciation AR'!#REF!</definedName>
    <definedName name="XRefPaste29Row" hidden="1">#REF!</definedName>
    <definedName name="XRefPaste2Row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[50]Tickmarks!#REF!</definedName>
    <definedName name="XRefPaste33Row" hidden="1">#REF!</definedName>
    <definedName name="XRefPaste34" hidden="1">[50]Tickmarks!#REF!</definedName>
    <definedName name="XRefPaste34Row" hidden="1">#REF!</definedName>
    <definedName name="XRefPaste35" hidden="1">#REF!</definedName>
    <definedName name="XRefPaste35Row" hidden="1">#REF!</definedName>
    <definedName name="XRefPaste36" hidden="1">[50]Tickmarks!#REF!</definedName>
    <definedName name="XRefPaste36Row" hidden="1">#REF!</definedName>
    <definedName name="XRefPaste37" hidden="1">#REF!</definedName>
    <definedName name="XRefPaste37Row" hidden="1">#REF!</definedName>
    <definedName name="XRefPaste38" hidden="1">[50]Tickmarks!#REF!</definedName>
    <definedName name="XRefPaste38Row" hidden="1">#REF!</definedName>
    <definedName name="XRefPaste39" hidden="1">[50]Tickmarks!#REF!</definedName>
    <definedName name="XRefPaste39Row" hidden="1">#REF!</definedName>
    <definedName name="XRefPaste3Row" hidden="1">#REF!</definedName>
    <definedName name="XRefPaste40" hidden="1">[50]Tickmarks!#REF!</definedName>
    <definedName name="XRefPaste40Row" hidden="1">#REF!</definedName>
    <definedName name="XRefPaste41" hidden="1">[50]Tickmarks!#REF!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'[50]Depreciation AR'!#REF!</definedName>
    <definedName name="XRefPaste44Row" hidden="1">#REF!</definedName>
    <definedName name="XRefPaste45" hidden="1">#REF!</definedName>
    <definedName name="XRefPaste45Row" hidden="1">#REF!</definedName>
    <definedName name="XRefPaste47" hidden="1">#REF!</definedName>
    <definedName name="XRefPaste47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[50]Tickmarks!#REF!</definedName>
    <definedName name="XRefPaste51Row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51</definedName>
    <definedName name="xxxx" localSheetId="0" hidden="1">[20]FitOutConfCentre!#REF!</definedName>
    <definedName name="xxxx" hidden="1">[20]FitOutConfCentre!#REF!</definedName>
    <definedName name="xxxxxxx" localSheetId="0" hidden="1">{#N/A,#N/A,FALSE,"MARCH"}</definedName>
    <definedName name="xxxxxxx" localSheetId="4" hidden="1">{#N/A,#N/A,FALSE,"MARCH"}</definedName>
    <definedName name="xxxxxxx" hidden="1">{#N/A,#N/A,FALSE,"MARCH"}</definedName>
    <definedName name="xzccvxzbzb" hidden="1">#REF!</definedName>
    <definedName name="ye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h" hidden="1">#REF!</definedName>
    <definedName name="yhrsh" localSheetId="0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hidden="1">#REF!</definedName>
    <definedName name="ynkim" localSheetId="4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etyery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teyyew" localSheetId="0" hidden="1">{#N/A,#N/A,FALSE,"골재소요량";#N/A,#N/A,FALSE,"골재소요량"}</definedName>
    <definedName name="yrteyyew" localSheetId="4" hidden="1">{#N/A,#N/A,FALSE,"골재소요량";#N/A,#N/A,FALSE,"골재소요량"}</definedName>
    <definedName name="yrteyyew" hidden="1">{#N/A,#N/A,FALSE,"골재소요량";#N/A,#N/A,FALSE,"골재소요량"}</definedName>
    <definedName name="yrtyerye" localSheetId="0" hidden="1">{#N/A,#N/A,FALSE,"전력간선"}</definedName>
    <definedName name="yrtyerye" localSheetId="4" hidden="1">{#N/A,#N/A,FALSE,"전력간선"}</definedName>
    <definedName name="yrtyerye" hidden="1">{#N/A,#N/A,FALSE,"전력간선"}</definedName>
    <definedName name="yrtyet" localSheetId="0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t" localSheetId="4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0" hidden="1">{"'Break down'!$A$4"}</definedName>
    <definedName name="ytr" localSheetId="4" hidden="1">{"'Break down'!$A$4"}</definedName>
    <definedName name="ytr" hidden="1">{"'Break down'!$A$4"}</definedName>
    <definedName name="ytuloioio" localSheetId="0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wetwt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ui" localSheetId="4" hidden="1">{"'Break down'!$A$4"}</definedName>
    <definedName name="yui" hidden="1">{"'Break down'!$A$4"}</definedName>
    <definedName name="yup" localSheetId="4" hidden="1">{"'Break down'!$A$4"}</definedName>
    <definedName name="yup" hidden="1">{"'Break down'!$A$4"}</definedName>
    <definedName name="yuti7i78o" localSheetId="0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0" hidden="1">{#N/A,#N/A,FALSE,"963YR";#N/A,#N/A,FALSE,"mkt mix";#N/A,#N/A,FALSE,"sect 5";#N/A,#N/A,FALSE,"sect 6";#N/A,#N/A,FALSE,"csh";#N/A,#N/A,FALSE,"capx";#N/A,#N/A,FALSE,"bal sheet"}</definedName>
    <definedName name="yy" localSheetId="4" hidden="1">{#N/A,#N/A,FALSE,"963YR";#N/A,#N/A,FALSE,"mkt mix";#N/A,#N/A,FALSE,"sect 5";#N/A,#N/A,FALSE,"sect 6";#N/A,#N/A,FALSE,"csh";#N/A,#N/A,FALSE,"capx";#N/A,#N/A,FALSE,"bal sheet"}</definedName>
    <definedName name="yy" hidden="1">{#N/A,#N/A,FALSE,"963YR";#N/A,#N/A,FALSE,"mkt mix";#N/A,#N/A,FALSE,"sect 5";#N/A,#N/A,FALSE,"sect 6";#N/A,#N/A,FALSE,"csh";#N/A,#N/A,FALSE,"capx";#N/A,#N/A,FALSE,"bal sheet"}</definedName>
    <definedName name="yyy" localSheetId="0" hidden="1">{#N/A,#N/A,TRUE,"Cover";#N/A,#N/A,TRUE,"Conts";#N/A,#N/A,TRUE,"VOS";#N/A,#N/A,TRUE,"Warrington";#N/A,#N/A,TRUE,"Widnes"}</definedName>
    <definedName name="yyy" localSheetId="4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hidden="1">#REF!</definedName>
    <definedName name="Z_0E5612F1_1C5C_4147_BE42_908BDE0B1405_.wvu.FilterData" hidden="1">#REF!</definedName>
    <definedName name="Z_0E5612F1_1C5C_4147_BE42_908BDE0B1405_.wvu.PrintTitles" hidden="1">#REF!</definedName>
    <definedName name="Z_5A4CDE39_BC84_48C0_8208_6970E7A71896_.wvu.Cols" hidden="1">'[52]GM &amp; TA'!$F$1:$F$65536,'[52]GM &amp; TA'!$G$1:$G$65536,'[52]GM &amp; TA'!$I$1:$T$65536</definedName>
    <definedName name="Z_64FBE21F_D610_4122_B662_C1CA556F0E6B_.wvu.Rows" hidden="1">[53]Macro!$A$9:$IV$47,[53]Macro!$A$49:$IV$49</definedName>
    <definedName name="Z_821080B5_A53F_46D5_A7A8_C550E9A6DB8E_.wvu.Rows" hidden="1">#REF!</definedName>
    <definedName name="Z_893D3CDD_E6EC_4FBE_9F4B_7C063AADDAA3_.wvu.FilterData" hidden="1">#REF!</definedName>
    <definedName name="Z_893D3CDD_E6EC_4FBE_9F4B_7C063AADDAA3_.wvu.PrintTitles" hidden="1">#REF!</definedName>
    <definedName name="Z_893D3CDD_E6EC_4FBE_9F4B_7C063AADDAA3_.wvu.Rows" hidden="1">#REF!</definedName>
    <definedName name="Z_89FC4C3A_6586_42BA_B0E6_F0959042E6A0_.wvu.Rows" hidden="1">#REF!</definedName>
    <definedName name="Z_8FCC9949_BB10_48DD_835F_9D6E68B3AE12_.wvu.PrintTitles" hidden="1">#REF!</definedName>
    <definedName name="Z_8FCC9949_BB10_48DD_835F_9D6E68B3AE12_.wvu.Rows" hidden="1">#REF!,#REF!</definedName>
    <definedName name="Z_911FCEE4_2CBF_4A90_9E55_ED72CBEECF9A_.wvu.FilterData" hidden="1">#REF!</definedName>
    <definedName name="Z_C4987C22_A4BC_4088_8093_02A2E532FBED_.wvu.FilterData" hidden="1">#REF!</definedName>
    <definedName name="Z_C4987C22_A4BC_4088_8093_02A2E532FBED_.wvu.PrintTitles" hidden="1">#REF!</definedName>
    <definedName name="Z_E61184E6_4A82_48AD_BD46_AD03682B9E61_.wvu.Rows" hidden="1">#REF!</definedName>
    <definedName name="Z_F8A287BF_980C_4986_B08C_54EAB9AA17CB_.wvu.FilterData" hidden="1">#REF!</definedName>
    <definedName name="Z_F8A287BF_980C_4986_B08C_54EAB9AA17CB_.wvu.PrintTitles" hidden="1">#REF!</definedName>
    <definedName name="za" hidden="1">[26]BID!$A$1:$A$4</definedName>
    <definedName name="zaed" localSheetId="0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hidden="1">#REF!</definedName>
    <definedName name="zero" localSheetId="0" hidden="1">{"Output%",#N/A,FALSE,"Output"}</definedName>
    <definedName name="zero" localSheetId="4" hidden="1">{"Output%",#N/A,FALSE,"Output"}</definedName>
    <definedName name="zero" hidden="1">{"Output%",#N/A,FALSE,"Output"}</definedName>
    <definedName name="zfszgf" hidden="1">#REF!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ddfgbdgf" hidden="1">#REF!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4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4" hidden="1">{"'Bill No. 7'!$A$1:$G$32"}</definedName>
    <definedName name="zxgsdfg" hidden="1">{"'Bill No. 7'!$A$1:$G$32"}</definedName>
    <definedName name="zxx" hidden="1">[20]FitOutConfCentre!#REF!</definedName>
    <definedName name="ZYZ" hidden="1">[21]FitOutConfCentre!#REF!</definedName>
    <definedName name="zzz" localSheetId="0" hidden="1">{#N/A,#N/A,TRUE,"Cover";#N/A,#N/A,TRUE,"Conts";#N/A,#N/A,TRUE,"VOS";#N/A,#N/A,TRUE,"Warrington";#N/A,#N/A,TRUE,"Widnes"}</definedName>
    <definedName name="zzz" localSheetId="4" hidden="1">{#N/A,#N/A,TRUE,"Cover";#N/A,#N/A,TRUE,"Conts";#N/A,#N/A,TRUE,"VOS";#N/A,#N/A,TRUE,"Warrington";#N/A,#N/A,TRUE,"Widnes"}</definedName>
    <definedName name="zzz" hidden="1">{#N/A,#N/A,TRUE,"Cover";#N/A,#N/A,TRUE,"Conts";#N/A,#N/A,TRUE,"VOS";#N/A,#N/A,TRUE,"Warrington";#N/A,#N/A,TRUE,"Widnes"}</definedName>
    <definedName name="ZZZZZZZZZZZZZZ" hidden="1">#REF!</definedName>
    <definedName name="ㄱ미" localSheetId="4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ㄱㅈㅎ" hidden="1">[26]BID!$A$1:$A$1714</definedName>
    <definedName name="가설계획" localSheetId="0" hidden="1">{#N/A,#N/A,FALSE,"갑지";#N/A,#N/A,FALSE,"개요";#N/A,#N/A,FALSE,"비목별";#N/A,#N/A,FALSE,"건물별";#N/A,#N/A,FALSE,"기구표";#N/A,#N/A,FALSE,"직원투입"}</definedName>
    <definedName name="가설계획" localSheetId="4" hidden="1">{#N/A,#N/A,FALSE,"갑지";#N/A,#N/A,FALSE,"개요";#N/A,#N/A,FALSE,"비목별";#N/A,#N/A,FALSE,"건물별";#N/A,#N/A,FALSE,"기구표";#N/A,#N/A,FALSE,"직원투입"}</definedName>
    <definedName name="가설계획" hidden="1">{#N/A,#N/A,FALSE,"갑지";#N/A,#N/A,FALSE,"개요";#N/A,#N/A,FALSE,"비목별";#N/A,#N/A,FALSE,"건물별";#N/A,#N/A,FALSE,"기구표";#N/A,#N/A,FALSE,"직원투입"}</definedName>
    <definedName name="간접비" localSheetId="0" hidden="1">{#N/A,#N/A,FALSE,"갑지";#N/A,#N/A,FALSE,"개요";#N/A,#N/A,FALSE,"비목별";#N/A,#N/A,FALSE,"건물별";#N/A,#N/A,FALSE,"기구표";#N/A,#N/A,FALSE,"직원투입"}</definedName>
    <definedName name="간접비" localSheetId="4" hidden="1">{#N/A,#N/A,FALSE,"갑지";#N/A,#N/A,FALSE,"개요";#N/A,#N/A,FALSE,"비목별";#N/A,#N/A,FALSE,"건물별";#N/A,#N/A,FALSE,"기구표";#N/A,#N/A,FALSE,"직원투입"}</definedName>
    <definedName name="간접비" hidden="1">{#N/A,#N/A,FALSE,"갑지";#N/A,#N/A,FALSE,"개요";#N/A,#N/A,FALSE,"비목별";#N/A,#N/A,FALSE,"건물별";#N/A,#N/A,FALSE,"기구표";#N/A,#N/A,FALSE,"직원투입"}</definedName>
    <definedName name="간접비1" localSheetId="0" hidden="1">{#N/A,#N/A,FALSE,"갑지";#N/A,#N/A,FALSE,"개요";#N/A,#N/A,FALSE,"비목별";#N/A,#N/A,FALSE,"건물별";#N/A,#N/A,FALSE,"기구표";#N/A,#N/A,FALSE,"직원투입"}</definedName>
    <definedName name="간접비1" localSheetId="4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" localSheetId="4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감리상주" localSheetId="0" hidden="1">{#N/A,#N/A,FALSE,"지침";#N/A,#N/A,FALSE,"환경분석";#N/A,#N/A,FALSE,"Sheet16"}</definedName>
    <definedName name="감리상주" localSheetId="4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강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건축팀별" localSheetId="0" hidden="1">{#N/A,#N/A,FALSE,"지침";#N/A,#N/A,FALSE,"환경분석";#N/A,#N/A,FALSE,"Sheet16"}</definedName>
    <definedName name="건축팀별" localSheetId="4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겉표지" localSheetId="4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" localSheetId="4" hidden="1">{#N/A,#N/A,FALSE,"CCTV"}</definedName>
    <definedName name="견적" hidden="1">{#N/A,#N/A,FALSE,"CCTV"}</definedName>
    <definedName name="견적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localSheetId="4" hidden="1">{#N/A,#N/A,FALSE,"CCTV"}</definedName>
    <definedName name="견적SHEET" hidden="1">{#N/A,#N/A,FALSE,"CCTV"}</definedName>
    <definedName name="견적조건" hidden="1">'[54]steel total'!#REF!</definedName>
    <definedName name="견적품의서" localSheetId="4" hidden="1">{"'장비'!$A$3:$M$12"}</definedName>
    <definedName name="견적품의서" hidden="1">{"'장비'!$A$3:$M$12"}</definedName>
    <definedName name="계수" localSheetId="0" hidden="1">{#N/A,#N/A,FALSE,"지침";#N/A,#N/A,FALSE,"환경분석";#N/A,#N/A,FALSE,"Sheet16"}</definedName>
    <definedName name="계수" localSheetId="4" hidden="1">{#N/A,#N/A,FALSE,"지침";#N/A,#N/A,FALSE,"환경분석";#N/A,#N/A,FALSE,"Sheet16"}</definedName>
    <definedName name="계수" hidden="1">{#N/A,#N/A,FALSE,"지침";#N/A,#N/A,FALSE,"환경분석";#N/A,#N/A,FALSE,"Sheet16"}</definedName>
    <definedName name="계수자료" localSheetId="0" hidden="1">{#N/A,#N/A,FALSE,"지침";#N/A,#N/A,FALSE,"환경분석";#N/A,#N/A,FALSE,"Sheet16"}</definedName>
    <definedName name="계수자료" localSheetId="4" hidden="1">{#N/A,#N/A,FALSE,"지침";#N/A,#N/A,FALSE,"환경분석";#N/A,#N/A,FALSE,"Sheet16"}</definedName>
    <definedName name="계수자료" hidden="1">{#N/A,#N/A,FALSE,"지침";#N/A,#N/A,FALSE,"환경분석";#N/A,#N/A,FALSE,"Sheet16"}</definedName>
    <definedName name="계측기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골재" localSheetId="0" hidden="1">{#N/A,#N/A,FALSE,"골재소요량";#N/A,#N/A,FALSE,"골재소요량"}</definedName>
    <definedName name="골재" localSheetId="4" hidden="1">{#N/A,#N/A,FALSE,"골재소요량";#N/A,#N/A,FALSE,"골재소요량"}</definedName>
    <definedName name="골재" hidden="1">{#N/A,#N/A,FALSE,"골재소요량";#N/A,#N/A,FALSE,"골재소요량"}</definedName>
    <definedName name="골조" localSheetId="0" hidden="1">{#N/A,#N/A,FALSE,"물량산출"}</definedName>
    <definedName name="골조" localSheetId="4" hidden="1">{#N/A,#N/A,FALSE,"물량산출"}</definedName>
    <definedName name="골조" hidden="1">{#N/A,#N/A,FALSE,"물량산출"}</definedName>
    <definedName name="공공도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정" localSheetId="0" hidden="1">{#N/A,#N/A,FALSE,"물량산출"}</definedName>
    <definedName name="공정" localSheetId="4" hidden="1">{#N/A,#N/A,FALSE,"물량산출"}</definedName>
    <definedName name="공정" hidden="1">{#N/A,#N/A,FALSE,"물량산출"}</definedName>
    <definedName name="공증비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관리비2" localSheetId="0" hidden="1">{#N/A,#N/A,FALSE,"갑지";#N/A,#N/A,FALSE,"개요";#N/A,#N/A,FALSE,"비목별";#N/A,#N/A,FALSE,"건물별";#N/A,#N/A,FALSE,"기구표";#N/A,#N/A,FALSE,"직원투입"}</definedName>
    <definedName name="관리비2" localSheetId="4" hidden="1">{#N/A,#N/A,FALSE,"갑지";#N/A,#N/A,FALSE,"개요";#N/A,#N/A,FALSE,"비목별";#N/A,#N/A,FALSE,"건물별";#N/A,#N/A,FALSE,"기구표";#N/A,#N/A,FALSE,"직원투입"}</definedName>
    <definedName name="관리비2" hidden="1">{#N/A,#N/A,FALSE,"갑지";#N/A,#N/A,FALSE,"개요";#N/A,#N/A,FALSE,"비목별";#N/A,#N/A,FALSE,"건물별";#N/A,#N/A,FALSE,"기구표";#N/A,#N/A,FALSE,"직원투입"}</definedName>
    <definedName name="광" localSheetId="0" hidden="1">{#N/A,#N/A,FALSE,"물량산출"}</definedName>
    <definedName name="광" localSheetId="4" hidden="1">{#N/A,#N/A,FALSE,"물량산출"}</definedName>
    <definedName name="광" hidden="1">{#N/A,#N/A,FALSE,"물량산출"}</definedName>
    <definedName name="광덕기업" localSheetId="0" hidden="1">{#N/A,#N/A,FALSE,"물량산출"}</definedName>
    <definedName name="광덕기업" localSheetId="4" hidden="1">{#N/A,#N/A,FALSE,"물량산출"}</definedName>
    <definedName name="광덕기업" hidden="1">{#N/A,#N/A,FALSE,"물량산출"}</definedName>
    <definedName name="교굑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육" localSheetId="0" hidden="1">{#N/A,#N/A,FALSE,"전력간선"}</definedName>
    <definedName name="교육" localSheetId="4" hidden="1">{#N/A,#N/A,FALSE,"전력간선"}</definedName>
    <definedName name="교육" hidden="1">{#N/A,#N/A,FALSE,"전력간선"}</definedName>
    <definedName name="국민2002.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금강" localSheetId="0" hidden="1">{#N/A,#N/A,FALSE,"물량산출"}</definedName>
    <definedName name="금강" localSheetId="4" hidden="1">{#N/A,#N/A,FALSE,"물량산출"}</definedName>
    <definedName name="금강" hidden="1">{#N/A,#N/A,FALSE,"물량산출"}</definedName>
    <definedName name="금강고려" localSheetId="0" hidden="1">{#N/A,#N/A,FALSE,"물량산출"}</definedName>
    <definedName name="금강고려" localSheetId="4" hidden="1">{#N/A,#N/A,FALSE,"물량산출"}</definedName>
    <definedName name="금강고려" hidden="1">{#N/A,#N/A,FALSE,"물량산출"}</definedName>
    <definedName name="금액대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투입" localSheetId="0" hidden="1">{#N/A,#N/A,FALSE,"지침";#N/A,#N/A,FALSE,"환경분석";#N/A,#N/A,FALSE,"Sheet16"}</definedName>
    <definedName name="기성투입" localSheetId="4" hidden="1">{#N/A,#N/A,FALSE,"지침";#N/A,#N/A,FALSE,"환경분석";#N/A,#N/A,FALSE,"Sheet16"}</definedName>
    <definedName name="기성투입" hidden="1">{#N/A,#N/A,FALSE,"지침";#N/A,#N/A,FALSE,"환경분석";#N/A,#N/A,FALSE,"Sheet16"}</definedName>
    <definedName name="기존도로상태" localSheetId="0" hidden="1">{#N/A,#N/A,FALSE,"혼합골재"}</definedName>
    <definedName name="기존도로상태" localSheetId="4" hidden="1">{#N/A,#N/A,FALSE,"혼합골재"}</definedName>
    <definedName name="기존도로상태" hidden="1">{#N/A,#N/A,FALSE,"혼합골재"}</definedName>
    <definedName name="김" localSheetId="4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인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ㄴㄱㄹ" hidden="1">[26]BID!$A$1:$A$734</definedName>
    <definedName name="ㄴㄴ" localSheetId="0" hidden="1">{#N/A,#N/A,FALSE,"물량산출"}</definedName>
    <definedName name="ㄴㄴ" localSheetId="4" hidden="1">{#N/A,#N/A,FALSE,"물량산출"}</definedName>
    <definedName name="ㄴㄴ" hidden="1">{#N/A,#N/A,FALSE,"물량산출"}</definedName>
    <definedName name="ㄴㅁ" hidden="1">[26]BID!$A$1:$A$4</definedName>
    <definedName name="ㄴㅇ" localSheetId="0" hidden="1">{#N/A,#N/A,FALSE,"물량산출"}</definedName>
    <definedName name="ㄴㅇ" localSheetId="4" hidden="1">{#N/A,#N/A,FALSE,"물량산출"}</definedName>
    <definedName name="ㄴㅇ" hidden="1">{#N/A,#N/A,FALSE,"물량산출"}</definedName>
    <definedName name="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고가" localSheetId="0" hidden="1">{#N/A,#N/A,FALSE,"물량산출"}</definedName>
    <definedName name="내고가" localSheetId="4" hidden="1">{#N/A,#N/A,FALSE,"물량산출"}</definedName>
    <definedName name="내고가" hidden="1">{#N/A,#N/A,FALSE,"물량산출"}</definedName>
    <definedName name="내역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ㄳ" localSheetId="4" hidden="1">{"'장비'!$A$3:$M$12"}</definedName>
    <definedName name="ㄷㄳ" hidden="1">{"'장비'!$A$3:$M$12"}</definedName>
    <definedName name="ㄷㄷㄷㄷ" localSheetId="4" hidden="1">{"'장비'!$A$3:$M$12"}</definedName>
    <definedName name="ㄷㄷㄷㄷ" hidden="1">{"'장비'!$A$3:$M$12"}</definedName>
    <definedName name="ㄷㅈㅂㄷ" localSheetId="4" hidden="1">{"'장비'!$A$3:$M$12"}</definedName>
    <definedName name="ㄷㅈㅂㄷ" hidden="1">{"'장비'!$A$3:$M$12"}</definedName>
    <definedName name="다기2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른" localSheetId="0" hidden="1">{#N/A,#N/A,FALSE,"QG1 분양률 리스크 평가";#N/A,#N/A,FALSE,"QG1 주요 추가 리스크 평가";#N/A,#N/A,FALSE,"분양률";#N/A,#N/A,FALSE,"Back-up";#N/A,#N/A,FALSE,"QG1 전략과 종합"}</definedName>
    <definedName name="다른" localSheetId="4" hidden="1">{#N/A,#N/A,FALSE,"QG1 분양률 리스크 평가";#N/A,#N/A,FALSE,"QG1 주요 추가 리스크 평가";#N/A,#N/A,FALSE,"분양률";#N/A,#N/A,FALSE,"Back-up";#N/A,#N/A,FALSE,"QG1 전략과 종합"}</definedName>
    <definedName name="다른" hidden="1">{#N/A,#N/A,FALSE,"QG1 분양률 리스크 평가";#N/A,#N/A,FALSE,"QG1 주요 추가 리스크 평가";#N/A,#N/A,FALSE,"분양률";#N/A,#N/A,FALSE,"Back-up";#N/A,#N/A,FALSE,"QG1 전략과 종합"}</definedName>
    <definedName name="다시" localSheetId="0" hidden="1">{#N/A,#N/A,FALSE,"전력간선"}</definedName>
    <definedName name="다시" localSheetId="4" hidden="1">{#N/A,#N/A,FALSE,"전력간선"}</definedName>
    <definedName name="다시" hidden="1">{#N/A,#N/A,FALSE,"전력간선"}</definedName>
    <definedName name="다음" localSheetId="0" hidden="1">{#N/A,#N/A,FALSE,"갑지";#N/A,#N/A,FALSE,"개요";#N/A,#N/A,FALSE,"비목별";#N/A,#N/A,FALSE,"건물별";#N/A,#N/A,FALSE,"기구표";#N/A,#N/A,FALSE,"직원투입"}</definedName>
    <definedName name="다음" localSheetId="4" hidden="1">{#N/A,#N/A,FALSE,"갑지";#N/A,#N/A,FALSE,"개요";#N/A,#N/A,FALSE,"비목별";#N/A,#N/A,FALSE,"건물별";#N/A,#N/A,FALSE,"기구표";#N/A,#N/A,FALSE,"직원투입"}</definedName>
    <definedName name="다음" hidden="1">{#N/A,#N/A,FALSE,"갑지";#N/A,#N/A,FALSE,"개요";#N/A,#N/A,FALSE,"비목별";#N/A,#N/A,FALSE,"건물별";#N/A,#N/A,FALSE,"기구표";#N/A,#N/A,FALSE,"직원투입"}</definedName>
    <definedName name="당초계획" hidden="1">#REF!</definedName>
    <definedName name="대구공항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로" localSheetId="0" hidden="1">{#N/A,#N/A,FALSE,"2~8번"}</definedName>
    <definedName name="도로" localSheetId="4" hidden="1">{#N/A,#N/A,FALSE,"2~8번"}</definedName>
    <definedName name="도로" hidden="1">{#N/A,#N/A,FALSE,"2~8번"}</definedName>
    <definedName name="동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ㄹㄴㅇㄹㄴㅇㄹㄴㄱㄴㅇ" localSheetId="0" hidden="1">{#N/A,#N/A,FALSE,"지침";#N/A,#N/A,FALSE,"환경분석";#N/A,#N/A,FALSE,"Sheet16"}</definedName>
    <definedName name="ㄹㄴㅇㄹㄴㅇㄹㄴㄱㄴㅇ" localSheetId="4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hidden="1">[26]BID!$C$1:$H$533</definedName>
    <definedName name="라미우드" localSheetId="0" hidden="1">{#N/A,#N/A,FALSE,"물량산출"}</definedName>
    <definedName name="라미우드" localSheetId="4" hidden="1">{#N/A,#N/A,FALSE,"물량산출"}</definedName>
    <definedName name="라미우드" hidden="1">{#N/A,#N/A,FALSE,"물량산출"}</definedName>
    <definedName name="래그" localSheetId="4" hidden="1">{#N/A,#N/A,FALSE,"CCTV"}</definedName>
    <definedName name="래그" hidden="1">{#N/A,#N/A,FALSE,"CCTV"}</definedName>
    <definedName name="ㄻㄴㄹ" localSheetId="0" hidden="1">{#N/A,#N/A,FALSE,"물량산출"}</definedName>
    <definedName name="ㄻㄴㄹ" localSheetId="4" hidden="1">{#N/A,#N/A,FALSE,"물량산출"}</definedName>
    <definedName name="ㄻㄴㄹ" hidden="1">{#N/A,#N/A,FALSE,"물량산출"}</definedName>
    <definedName name="ㅁㅁ" localSheetId="0" hidden="1">{#N/A,#N/A,FALSE,"지침";#N/A,#N/A,FALSE,"환경분석";#N/A,#N/A,FALSE,"Sheet16"}</definedName>
    <definedName name="ㅁㅁ" localSheetId="4" hidden="1">{#N/A,#N/A,FALSE,"지침";#N/A,#N/A,FALSE,"환경분석";#N/A,#N/A,FALSE,"Sheet16"}</definedName>
    <definedName name="ㅁㅁ" hidden="1">{#N/A,#N/A,FALSE,"지침";#N/A,#N/A,FALSE,"환경분석";#N/A,#N/A,FALSE,"Sheet16"}</definedName>
    <definedName name="ㅁㅁㅁㅁ" localSheetId="0" hidden="1">{#N/A,#N/A,FALSE,"혼합골재"}</definedName>
    <definedName name="ㅁㅁㅁㅁ" localSheetId="4" hidden="1">{#N/A,#N/A,FALSE,"혼합골재"}</definedName>
    <definedName name="ㅁㅁㅁㅁ" hidden="1">{#N/A,#N/A,FALSE,"혼합골재"}</definedName>
    <definedName name="ㅁㅁㅁㅁㅁㅁ" hidden="1">[26]BID!$A$1:$A$2353</definedName>
    <definedName name="맨홀집계표" localSheetId="0" hidden="1">{#N/A,#N/A,FALSE,"포장단가"}</definedName>
    <definedName name="맨홀집계표" localSheetId="4" hidden="1">{#N/A,#N/A,FALSE,"포장단가"}</definedName>
    <definedName name="맨홀집계표" hidden="1">{#N/A,#N/A,FALSE,"포장단가"}</definedName>
    <definedName name="먁" hidden="1">#REF!</definedName>
    <definedName name="몰라" hidden="1">0</definedName>
    <definedName name="뭉" localSheetId="4" hidden="1">{"'장비'!$A$3:$M$12"}</definedName>
    <definedName name="뭉" hidden="1">{"'장비'!$A$3:$M$12"}</definedName>
    <definedName name="ㅂㅈㄱㅂㅈㄷㄱ" localSheetId="4" hidden="1">{"'장비'!$A$3:$M$12"}</definedName>
    <definedName name="ㅂㅈㄱㅂㅈㄷㄱ" hidden="1">{"'장비'!$A$3:$M$12"}</definedName>
    <definedName name="ㅂㅈㄷ" localSheetId="4" hidden="1">{"'장비'!$A$3:$M$12"}</definedName>
    <definedName name="ㅂㅈㄷ" hidden="1">{"'장비'!$A$3:$M$12"}</definedName>
    <definedName name="ㅂㅈㄷㄷㅂㅈㅈㅂ" localSheetId="4" hidden="1">{"'장비'!$A$3:$M$12"}</definedName>
    <definedName name="ㅂㅈㄷㄷㅂㅈㅈㅂ" hidden="1">{"'장비'!$A$3:$M$12"}</definedName>
    <definedName name="ㅂㅈㄷㅂㅈ" localSheetId="4" hidden="1">{"'장비'!$A$3:$M$12"}</definedName>
    <definedName name="ㅂㅈㄷㅂㅈ" hidden="1">{"'장비'!$A$3:$M$12"}</definedName>
    <definedName name="ㅂㅈㄷㅂㅈㅈㅂㄷ" localSheetId="4" hidden="1">{"'장비'!$A$3:$M$12"}</definedName>
    <definedName name="ㅂㅈㄷㅂㅈㅈㅂㄷ" hidden="1">{"'장비'!$A$3:$M$12"}</definedName>
    <definedName name="ㅂㅈㄷㅈㅂㄷ" localSheetId="4" hidden="1">{"'장비'!$A$3:$M$12"}</definedName>
    <definedName name="ㅂㅈㄷㅈㅂㄷ" hidden="1">{"'장비'!$A$3:$M$12"}</definedName>
    <definedName name="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보" localSheetId="0" hidden="1">{#N/A,#N/A,FALSE,"표지목차"}</definedName>
    <definedName name="바보" localSheetId="4" hidden="1">{#N/A,#N/A,FALSE,"표지목차"}</definedName>
    <definedName name="바보" hidden="1">{#N/A,#N/A,FALSE,"표지목차"}</definedName>
    <definedName name="바보2" localSheetId="0" hidden="1">{#N/A,#N/A,FALSE,"운반시간"}</definedName>
    <definedName name="바보2" localSheetId="4" hidden="1">{#N/A,#N/A,FALSE,"운반시간"}</definedName>
    <definedName name="바보2" hidden="1">{#N/A,#N/A,FALSE,"운반시간"}</definedName>
    <definedName name="발코니난간" localSheetId="0" hidden="1">{#N/A,#N/A,FALSE,"물량산출"}</definedName>
    <definedName name="발코니난간" localSheetId="4" hidden="1">{#N/A,#N/A,FALSE,"물량산출"}</definedName>
    <definedName name="발코니난간" hidden="1">{#N/A,#N/A,FALSE,"물량산출"}</definedName>
    <definedName name="밥보" localSheetId="0" hidden="1">{#N/A,#N/A,FALSE,"표지목차"}</definedName>
    <definedName name="밥보" localSheetId="4" hidden="1">{#N/A,#N/A,FALSE,"표지목차"}</definedName>
    <definedName name="밥보" hidden="1">{#N/A,#N/A,FALSE,"표지목차"}</definedName>
    <definedName name="배수공집계_주요자재" localSheetId="0" hidden="1">{#N/A,#N/A,FALSE,"포장단가"}</definedName>
    <definedName name="배수공집계_주요자재" localSheetId="4" hidden="1">{#N/A,#N/A,FALSE,"포장단가"}</definedName>
    <definedName name="배수공집계_주요자재" hidden="1">{#N/A,#N/A,FALSE,"포장단가"}</definedName>
    <definedName name="변경실행금액" localSheetId="0" hidden="1">{#N/A,#N/A,FALSE,"전력간선"}</definedName>
    <definedName name="변경실행금액" localSheetId="4" hidden="1">{#N/A,#N/A,FALSE,"전력간선"}</definedName>
    <definedName name="변경실행금액" hidden="1">{#N/A,#N/A,FALSE,"전력간선"}</definedName>
    <definedName name="보라" localSheetId="0" hidden="1">{#N/A,#N/A,FALSE,"갑지";#N/A,#N/A,FALSE,"개요";#N/A,#N/A,FALSE,"비목별";#N/A,#N/A,FALSE,"건물별";#N/A,#N/A,FALSE,"기구표";#N/A,#N/A,FALSE,"직원투입"}</definedName>
    <definedName name="보라" localSheetId="4" hidden="1">{#N/A,#N/A,FALSE,"갑지";#N/A,#N/A,FALSE,"개요";#N/A,#N/A,FALSE,"비목별";#N/A,#N/A,FALSE,"건물별";#N/A,#N/A,FALSE,"기구표";#N/A,#N/A,FALSE,"직원투입"}</definedName>
    <definedName name="보라" hidden="1">{#N/A,#N/A,FALSE,"갑지";#N/A,#N/A,FALSE,"개요";#N/A,#N/A,FALSE,"비목별";#N/A,#N/A,FALSE,"건물별";#N/A,#N/A,FALSE,"기구표";#N/A,#N/A,FALSE,"직원투입"}</definedName>
    <definedName name="보오링그라우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공사" hidden="1">#REF!</definedName>
    <definedName name="부대토공2" localSheetId="0" hidden="1">{#N/A,#N/A,FALSE,"구조2"}</definedName>
    <definedName name="부대토공2" localSheetId="4" hidden="1">{#N/A,#N/A,FALSE,"구조2"}</definedName>
    <definedName name="부대토공2" hidden="1">{#N/A,#N/A,FALSE,"구조2"}</definedName>
    <definedName name="ㅅㄱㄱㄷ" localSheetId="4" hidden="1">{"'장비'!$A$3:$M$12"}</definedName>
    <definedName name="ㅅㄱㄱㄷ" hidden="1">{"'장비'!$A$3:$M$12"}</definedName>
    <definedName name="ㅅㅅㅅㅅㅅ" localSheetId="4" hidden="1">{"'장비'!$A$3:$M$12"}</definedName>
    <definedName name="ㅅㅅㅅㅅㅅ" hidden="1">{"'장비'!$A$3:$M$12"}</definedName>
    <definedName name="사" hidden="1">[26]BID!$A$1:$A$1714</definedName>
    <definedName name="사1" localSheetId="0" hidden="1">{#N/A,#N/A,FALSE,"지침";#N/A,#N/A,FALSE,"환경분석";#N/A,#N/A,FALSE,"Sheet16"}</definedName>
    <definedName name="사1" localSheetId="4" hidden="1">{#N/A,#N/A,FALSE,"지침";#N/A,#N/A,FALSE,"환경분석";#N/A,#N/A,FALSE,"Sheet16"}</definedName>
    <definedName name="사1" hidden="1">{#N/A,#N/A,FALSE,"지침";#N/A,#N/A,FALSE,"환경분석";#N/A,#N/A,FALSE,"Sheet16"}</definedName>
    <definedName name="산출" hidden="1">#REF!</definedName>
    <definedName name="상각비2" hidden="1">#REF!</definedName>
    <definedName name="상주" localSheetId="0" hidden="1">{#N/A,#N/A,FALSE,"지침";#N/A,#N/A,FALSE,"환경분석";#N/A,#N/A,FALSE,"Sheet16"}</definedName>
    <definedName name="상주" localSheetId="4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0" hidden="1">{#N/A,#N/A,FALSE,"지침";#N/A,#N/A,FALSE,"환경분석";#N/A,#N/A,FALSE,"Sheet16"}</definedName>
    <definedName name="상주감리" localSheetId="4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localSheetId="4" hidden="1">{#N/A,#N/A,FALSE,"CCTV"}</definedName>
    <definedName name="샘풀카피" hidden="1">{#N/A,#N/A,FALSE,"CCTV"}</definedName>
    <definedName name="샘플카피2" localSheetId="4" hidden="1">{#N/A,#N/A,FALSE,"CCTV"}</definedName>
    <definedName name="샘플카피2" hidden="1">{#N/A,#N/A,FALSE,"CCTV"}</definedName>
    <definedName name="샘플카피3" localSheetId="4" hidden="1">{#N/A,#N/A,FALSE,"CCTV"}</definedName>
    <definedName name="샘플카피3" hidden="1">{#N/A,#N/A,FALSE,"CCTV"}</definedName>
    <definedName name="석" localSheetId="0" hidden="1">{#N/A,#N/A,FALSE,"지침";#N/A,#N/A,FALSE,"환경분석";#N/A,#N/A,FALSE,"Sheet16"}</definedName>
    <definedName name="석" localSheetId="4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설계내역서" localSheetId="0" hidden="1">{"'별표'!$N$220"}</definedName>
    <definedName name="설계내역서" localSheetId="4" hidden="1">{"'별표'!$N$220"}</definedName>
    <definedName name="설계내역서" hidden="1">{"'별표'!$N$220"}</definedName>
    <definedName name="세전익익" localSheetId="0" hidden="1">{#N/A,#N/A,FALSE,"지침";#N/A,#N/A,FALSE,"환경분석";#N/A,#N/A,FALSE,"Sheet16"}</definedName>
    <definedName name="세전익익" localSheetId="4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손익변경" localSheetId="0" hidden="1">{#N/A,#N/A,FALSE,"지침";#N/A,#N/A,FALSE,"환경분석";#N/A,#N/A,FALSE,"Sheet16"}</definedName>
    <definedName name="손익변경" localSheetId="4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쇼ㅗㅎ로" localSheetId="4" hidden="1">{"'장비'!$A$3:$M$12"}</definedName>
    <definedName name="쇼ㅗㅎ로" hidden="1">{"'장비'!$A$3:$M$12"}</definedName>
    <definedName name="수" localSheetId="4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습식공사" localSheetId="0" hidden="1">{#N/A,#N/A,FALSE,"전력간선"}</definedName>
    <definedName name="습식공사" localSheetId="4" hidden="1">{#N/A,#N/A,FALSE,"전력간선"}</definedName>
    <definedName name="습식공사" hidden="1">{#N/A,#N/A,FALSE,"전력간선"}</definedName>
    <definedName name="승" localSheetId="0" hidden="1">{#N/A,#N/A,FALSE,"지침";#N/A,#N/A,FALSE,"환경분석";#N/A,#N/A,FALSE,"Sheet16"}</definedName>
    <definedName name="승" localSheetId="4" hidden="1">{#N/A,#N/A,FALSE,"지침";#N/A,#N/A,FALSE,"환경분석";#N/A,#N/A,FALSE,"Sheet16"}</definedName>
    <definedName name="승" hidden="1">{#N/A,#N/A,FALSE,"지침";#N/A,#N/A,FALSE,"환경분석";#N/A,#N/A,FALSE,"Sheet16"}</definedName>
    <definedName name="시공에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신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실적자료" localSheetId="0" hidden="1">{#N/A,#N/A,FALSE,"지침";#N/A,#N/A,FALSE,"환경분석";#N/A,#N/A,FALSE,"Sheet16"}</definedName>
    <definedName name="실적자료" localSheetId="4" hidden="1">{#N/A,#N/A,FALSE,"지침";#N/A,#N/A,FALSE,"환경분석";#N/A,#N/A,FALSE,"Sheet16"}</definedName>
    <definedName name="실적자료" hidden="1">{#N/A,#N/A,FALSE,"지침";#N/A,#N/A,FALSE,"환경분석";#N/A,#N/A,FALSE,"Sheet16"}</definedName>
    <definedName name="실적자료1" localSheetId="0" hidden="1">{#N/A,#N/A,FALSE,"지침";#N/A,#N/A,FALSE,"환경분석";#N/A,#N/A,FALSE,"Sheet16"}</definedName>
    <definedName name="실적자료1" localSheetId="4" hidden="1">{#N/A,#N/A,FALSE,"지침";#N/A,#N/A,FALSE,"환경분석";#N/A,#N/A,FALSE,"Sheet16"}</definedName>
    <definedName name="실적자료1" hidden="1">{#N/A,#N/A,FALSE,"지침";#N/A,#N/A,FALSE,"환경분석";#N/A,#N/A,FALSE,"Sheet16"}</definedName>
    <definedName name="실행원가" localSheetId="0" hidden="1">{#N/A,#N/A,FALSE,"전력간선"}</definedName>
    <definedName name="실행원가" localSheetId="4" hidden="1">{#N/A,#N/A,FALSE,"전력간선"}</definedName>
    <definedName name="실행원가" hidden="1">{#N/A,#N/A,FALSE,"전력간선"}</definedName>
    <definedName name="ㅇㄴㅁ" hidden="1">[26]BID!$A$1:$A$4</definedName>
    <definedName name="ㅇㄹ" hidden="1">[26]BID!$C$1:$H$533</definedName>
    <definedName name="ㅇㅇ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localSheetId="0" hidden="1">{#N/A,#N/A,FALSE,"지침";#N/A,#N/A,FALSE,"환경분석";#N/A,#N/A,FALSE,"Sheet16"}</definedName>
    <definedName name="ㅇㅇㅇ" localSheetId="4" hidden="1">{#N/A,#N/A,FALSE,"지침";#N/A,#N/A,FALSE,"환경분석";#N/A,#N/A,FALSE,"Sheet16"}</definedName>
    <definedName name="ㅇㅇㅇ" hidden="1">{#N/A,#N/A,FALSE,"지침";#N/A,#N/A,FALSE,"환경분석";#N/A,#N/A,FALSE,"Sheet16"}</definedName>
    <definedName name="ㅇㅇㅇㅇ" localSheetId="0" hidden="1">{#N/A,#N/A,FALSE,"지침";#N/A,#N/A,FALSE,"환경분석";#N/A,#N/A,FALSE,"Sheet16"}</definedName>
    <definedName name="ㅇㅇㅇㅇ" localSheetId="4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0" hidden="1">{#N/A,#N/A,FALSE,"지침";#N/A,#N/A,FALSE,"환경분석";#N/A,#N/A,FALSE,"Sheet16"}</definedName>
    <definedName name="ㅇㅇㅇㅇㅇㅇ" localSheetId="4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안전관리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localSheetId="0" hidden="1">{#N/A,#N/A,FALSE,"지침";#N/A,#N/A,FALSE,"환경분석";#N/A,#N/A,FALSE,"Sheet16"}</definedName>
    <definedName name="야간" localSheetId="4" hidden="1">{#N/A,#N/A,FALSE,"지침";#N/A,#N/A,FALSE,"환경분석";#N/A,#N/A,FALSE,"Sheet16"}</definedName>
    <definedName name="야간" hidden="1">{#N/A,#N/A,FALSE,"지침";#N/A,#N/A,FALSE,"환경분석";#N/A,#N/A,FALSE,"Sheet16"}</definedName>
    <definedName name="억이상" localSheetId="0" hidden="1">{#N/A,#N/A,FALSE,"2~8번"}</definedName>
    <definedName name="억이상" localSheetId="4" hidden="1">{#N/A,#N/A,FALSE,"2~8번"}</definedName>
    <definedName name="억이상" hidden="1">{#N/A,#N/A,FALSE,"2~8번"}</definedName>
    <definedName name="업체" hidden="1">[26]BID!$A$1:$A$734</definedName>
    <definedName name="영업" localSheetId="0" hidden="1">{#N/A,#N/A,FALSE,"지침";#N/A,#N/A,FALSE,"환경분석";#N/A,#N/A,FALSE,"Sheet16"}</definedName>
    <definedName name="영업" localSheetId="4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현금" localSheetId="0" hidden="1">{#N/A,#N/A,FALSE,"지침";#N/A,#N/A,FALSE,"환경분석";#N/A,#N/A,FALSE,"Sheet16"}</definedName>
    <definedName name="영업현금" localSheetId="4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오" hidden="1">[26]BID!$A$1:$A$4</definedName>
    <definedName name="울산" localSheetId="0" hidden="1">{#N/A,#N/A,FALSE,"물량산출"}</definedName>
    <definedName name="울산" localSheetId="4" hidden="1">{#N/A,#N/A,FALSE,"물량산출"}</definedName>
    <definedName name="울산" hidden="1">{#N/A,#N/A,FALSE,"물량산출"}</definedName>
    <definedName name="원가" localSheetId="0" hidden="1">{#N/A,#N/A,FALSE,"운반시간"}</definedName>
    <definedName name="원가" localSheetId="4" hidden="1">{#N/A,#N/A,FALSE,"운반시간"}</definedName>
    <definedName name="원가" hidden="1">{#N/A,#N/A,FALSE,"운반시간"}</definedName>
    <definedName name="원남내역" hidden="1">[26]BID!$A$1:$A$4</definedName>
    <definedName name="월별투입" localSheetId="0" hidden="1">{#N/A,#N/A,FALSE,"지침";#N/A,#N/A,FALSE,"환경분석";#N/A,#N/A,FALSE,"Sheet16"}</definedName>
    <definedName name="월별투입" localSheetId="4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유현숙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의" localSheetId="0" hidden="1">{#N/A,#N/A,FALSE,"운반시간"}</definedName>
    <definedName name="의" localSheetId="4" hidden="1">{#N/A,#N/A,FALSE,"운반시간"}</definedName>
    <definedName name="의" hidden="1">{#N/A,#N/A,FALSE,"운반시간"}</definedName>
    <definedName name="이슈" localSheetId="0" hidden="1">{#N/A,#N/A,FALSE,"지침";#N/A,#N/A,FALSE,"환경분석";#N/A,#N/A,FALSE,"Sheet16"}</definedName>
    <definedName name="이슈" localSheetId="4" hidden="1">{#N/A,#N/A,FALSE,"지침";#N/A,#N/A,FALSE,"환경분석";#N/A,#N/A,FALSE,"Sheet16"}</definedName>
    <definedName name="이슈" hidden="1">{#N/A,#N/A,FALSE,"지침";#N/A,#N/A,FALSE,"환경분석";#N/A,#N/A,FALSE,"Sheet16"}</definedName>
    <definedName name="인천지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hidden="1">[26]BID!$A$1:$A$4</definedName>
    <definedName name="일반" localSheetId="0" hidden="1">{#N/A,#N/A,FALSE,"갑지";#N/A,#N/A,FALSE,"개요";#N/A,#N/A,FALSE,"비목별";#N/A,#N/A,FALSE,"건물별";#N/A,#N/A,FALSE,"기구표";#N/A,#N/A,FALSE,"직원투입"}</definedName>
    <definedName name="일반" localSheetId="4" hidden="1">{#N/A,#N/A,FALSE,"갑지";#N/A,#N/A,FALSE,"개요";#N/A,#N/A,FALSE,"비목별";#N/A,#N/A,FALSE,"건물별";#N/A,#N/A,FALSE,"기구표";#N/A,#N/A,FALSE,"직원투입"}</definedName>
    <definedName name="일반" hidden="1">{#N/A,#N/A,FALSE,"갑지";#N/A,#N/A,FALSE,"개요";#N/A,#N/A,FALSE,"비목별";#N/A,#N/A,FALSE,"건물별";#N/A,#N/A,FALSE,"기구표";#N/A,#N/A,FALSE,"직원투입"}</definedName>
    <definedName name="일반조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입면도1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localSheetId="4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찰금액안" hidden="1">[26]BID!#REF!</definedName>
    <definedName name="ㅈㄷ" localSheetId="0" hidden="1">{#N/A,#N/A,FALSE,"물량산출"}</definedName>
    <definedName name="ㅈㄷ" localSheetId="4" hidden="1">{#N/A,#N/A,FALSE,"물량산출"}</definedName>
    <definedName name="ㅈㄷ" hidden="1">{#N/A,#N/A,FALSE,"물량산출"}</definedName>
    <definedName name="ㅈㄷㅈㄱㅈㅂ" localSheetId="0" hidden="1">{#N/A,#N/A,FALSE,"갑지";#N/A,#N/A,FALSE,"개요";#N/A,#N/A,FALSE,"비목별";#N/A,#N/A,FALSE,"건물별";#N/A,#N/A,FALSE,"기구표";#N/A,#N/A,FALSE,"직원투입"}</definedName>
    <definedName name="ㅈㄷㅈㄱㅈㅂ" localSheetId="4" hidden="1">{#N/A,#N/A,FALSE,"갑지";#N/A,#N/A,FALSE,"개요";#N/A,#N/A,FALSE,"비목별";#N/A,#N/A,FALSE,"건물별";#N/A,#N/A,FALSE,"기구표";#N/A,#N/A,FALSE,"직원투입"}</definedName>
    <definedName name="ㅈㄷㅈㄱㅈㅂ" hidden="1">{#N/A,#N/A,FALSE,"갑지";#N/A,#N/A,FALSE,"개요";#N/A,#N/A,FALSE,"비목별";#N/A,#N/A,FALSE,"건물별";#N/A,#N/A,FALSE,"기구표";#N/A,#N/A,FALSE,"직원투입"}</definedName>
    <definedName name="ㅈㅈㅈ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저층부공내역" localSheetId="0" hidden="1">{#N/A,#N/A,FALSE,"估價單  (3)"}</definedName>
    <definedName name="저층부공내역" localSheetId="4" hidden="1">{#N/A,#N/A,FALSE,"估價單  (3)"}</definedName>
    <definedName name="저층부공내역" hidden="1">{#N/A,#N/A,FALSE,"估價單  (3)"}</definedName>
    <definedName name="저층부금액" localSheetId="0" hidden="1">{#N/A,#N/A,FALSE,"估價單  (3)"}</definedName>
    <definedName name="저층부금액" localSheetId="4" hidden="1">{#N/A,#N/A,FALSE,"估價單  (3)"}</definedName>
    <definedName name="저층부금액" hidden="1">{#N/A,#N/A,FALSE,"估價單  (3)"}</definedName>
    <definedName name="저층부금액1" localSheetId="0" hidden="1">{#N/A,#N/A,FALSE,"估價單  (3)"}</definedName>
    <definedName name="저층부금액1" localSheetId="4" hidden="1">{#N/A,#N/A,FALSE,"估價單  (3)"}</definedName>
    <definedName name="저층부금액1" hidden="1">{#N/A,#N/A,FALSE,"估價單  (3)"}</definedName>
    <definedName name="적정분양가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전자CF" localSheetId="0" hidden="1">{#N/A,#N/A,FALSE,"지침";#N/A,#N/A,FALSE,"환경분석";#N/A,#N/A,FALSE,"Sheet16"}</definedName>
    <definedName name="전자CF" localSheetId="4" hidden="1">{#N/A,#N/A,FALSE,"지침";#N/A,#N/A,FALSE,"환경분석";#N/A,#N/A,FALSE,"Sheet16"}</definedName>
    <definedName name="전자CF" hidden="1">{#N/A,#N/A,FALSE,"지침";#N/A,#N/A,FALSE,"환경분석";#N/A,#N/A,FALSE,"Sheet16"}</definedName>
    <definedName name="제출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사가" hidden="1">[26]BID!#REF!</definedName>
    <definedName name="종합청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localSheetId="0" hidden="1">{#N/A,#N/A,FALSE,"지침";#N/A,#N/A,FALSE,"환경분석";#N/A,#N/A,FALSE,"Sheet16"}</definedName>
    <definedName name="주" localSheetId="4" hidden="1">{#N/A,#N/A,FALSE,"지침";#N/A,#N/A,FALSE,"환경분석";#N/A,#N/A,FALSE,"Sheet16"}</definedName>
    <definedName name="주" hidden="1">{#N/A,#N/A,FALSE,"지침";#N/A,#N/A,FALSE,"환경분석";#N/A,#N/A,FALSE,"Sheet16"}</definedName>
    <definedName name="집계3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철2" localSheetId="0" hidden="1">{#N/A,#N/A,FALSE,"혼합골재"}</definedName>
    <definedName name="철2" localSheetId="4" hidden="1">{#N/A,#N/A,FALSE,"혼합골재"}</definedName>
    <definedName name="철2" hidden="1">{#N/A,#N/A,FALSE,"혼합골재"}</definedName>
    <definedName name="철콘부대외" localSheetId="0" hidden="1">{#N/A,#N/A,FALSE,"Sheet1"}</definedName>
    <definedName name="철콘부대외" localSheetId="4" hidden="1">{#N/A,#N/A,FALSE,"Sheet1"}</definedName>
    <definedName name="철콘부대외" hidden="1">{#N/A,#N/A,FALSE,"Sheet1"}</definedName>
    <definedName name="총공" localSheetId="0" hidden="1">{#N/A,#N/A,FALSE,"운반시간"}</definedName>
    <definedName name="총공" localSheetId="4" hidden="1">{#N/A,#N/A,FALSE,"운반시간"}</definedName>
    <definedName name="총공" hidden="1">{#N/A,#N/A,FALSE,"운반시간"}</definedName>
    <definedName name="총괄7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출판" localSheetId="0" hidden="1">{#N/A,#N/A,FALSE,"지침";#N/A,#N/A,FALSE,"환경분석";#N/A,#N/A,FALSE,"Sheet16"}</definedName>
    <definedName name="출판" localSheetId="4" hidden="1">{#N/A,#N/A,FALSE,"지침";#N/A,#N/A,FALSE,"환경분석";#N/A,#N/A,FALSE,"Sheet16"}</definedName>
    <definedName name="출판" hidden="1">{#N/A,#N/A,FALSE,"지침";#N/A,#N/A,FALSE,"환경분석";#N/A,#N/A,FALSE,"Sheet16"}</definedName>
    <definedName name="카메라" localSheetId="0" hidden="1">{#N/A,#N/A,FALSE,"전력간선"}</definedName>
    <definedName name="카메라" localSheetId="4" hidden="1">{#N/A,#N/A,FALSE,"전력간선"}</definedName>
    <definedName name="카메라" hidden="1">{#N/A,#N/A,FALSE,"전력간선"}</definedName>
    <definedName name="캐쉬" localSheetId="0" hidden="1">{#N/A,#N/A,FALSE,"지침";#N/A,#N/A,FALSE,"환경분석";#N/A,#N/A,FALSE,"Sheet16"}</definedName>
    <definedName name="캐쉬" localSheetId="4" hidden="1">{#N/A,#N/A,FALSE,"지침";#N/A,#N/A,FALSE,"환경분석";#N/A,#N/A,FALSE,"Sheet16"}</definedName>
    <definedName name="캐쉬" hidden="1">{#N/A,#N/A,FALSE,"지침";#N/A,#N/A,FALSE,"환경분석";#N/A,#N/A,FALSE,"Sheet16"}</definedName>
    <definedName name="캐터링2" localSheetId="0" hidden="1">{#N/A,#N/A,TRUE,"사업자등록증 (2)"}</definedName>
    <definedName name="캐터링2" localSheetId="4" hidden="1">{#N/A,#N/A,TRUE,"사업자등록증 (2)"}</definedName>
    <definedName name="캐터링2" hidden="1">{#N/A,#N/A,TRUE,"사업자등록증 (2)"}</definedName>
    <definedName name="토" hidden="1">[26]BID!$A$1:$A$47</definedName>
    <definedName name="토건공사비대비r" localSheetId="4" hidden="1">{"'장비'!$A$3:$M$12"}</definedName>
    <definedName name="토건공사비대비r" hidden="1">{"'장비'!$A$3:$M$12"}</definedName>
    <definedName name="토건업체" localSheetId="4" hidden="1">{"'장비'!$A$3:$M$12"}</definedName>
    <definedName name="토건업체" hidden="1">{"'장비'!$A$3:$M$12"}</definedName>
    <definedName name="토건집계표r" localSheetId="4" hidden="1">{"'장비'!$A$3:$M$12"}</definedName>
    <definedName name="토건집계표r" hidden="1">{"'장비'!$A$3:$M$12"}</definedName>
    <definedName name="토공2" localSheetId="0" hidden="1">{#N/A,#N/A,FALSE,"2~8번"}</definedName>
    <definedName name="토공2" localSheetId="4" hidden="1">{#N/A,#N/A,FALSE,"2~8번"}</definedName>
    <definedName name="토공2" hidden="1">{#N/A,#N/A,FALSE,"2~8번"}</definedName>
    <definedName name="토공전체" localSheetId="0" hidden="1">{#N/A,#N/A,FALSE,"운반시간"}</definedName>
    <definedName name="토공전체" localSheetId="4" hidden="1">{#N/A,#N/A,FALSE,"운반시간"}</definedName>
    <definedName name="토공전체" hidden="1">{#N/A,#N/A,FALSE,"운반시간"}</definedName>
    <definedName name="토목설계" localSheetId="0" hidden="1">{#N/A,#N/A,FALSE,"골재소요량";#N/A,#N/A,FALSE,"골재소요량"}</definedName>
    <definedName name="토목설계" localSheetId="4" hidden="1">{#N/A,#N/A,FALSE,"골재소요량";#N/A,#N/A,FALSE,"골재소요량"}</definedName>
    <definedName name="토목설계" hidden="1">{#N/A,#N/A,FALSE,"골재소요량";#N/A,#N/A,FALSE,"골재소요량"}</definedName>
    <definedName name="통합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localSheetId="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투찰예정가50" localSheetId="4" hidden="1">{"'장비'!$A$3:$M$12"}</definedName>
    <definedName name="투찰예정가50" hidden="1">{"'장비'!$A$3:$M$12"}</definedName>
    <definedName name="투찰예정본부장" localSheetId="4" hidden="1">{"'장비'!$A$3:$M$12"}</definedName>
    <definedName name="투찰예정본부장" hidden="1">{"'장비'!$A$3:$M$12"}</definedName>
    <definedName name="팔" hidden="1">[26]BID!$A$1:$A$1714</definedName>
    <definedName name="포장2월ocf" localSheetId="0" hidden="1">{#N/A,#N/A,FALSE,"지침";#N/A,#N/A,FALSE,"환경분석";#N/A,#N/A,FALSE,"Sheet16"}</definedName>
    <definedName name="포장2월ocf" localSheetId="4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0" hidden="1">{#N/A,#N/A,FALSE,"지침";#N/A,#N/A,FALSE,"환경분석";#N/A,#N/A,FALSE,"Sheet16"}</definedName>
    <definedName name="포장ocf" localSheetId="4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지" localSheetId="4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hidden="1">#REF!</definedName>
    <definedName name="ㅎㅎㅎ" localSheetId="0" hidden="1">{#N/A,#N/A,FALSE,"지침";#N/A,#N/A,FALSE,"환경분석";#N/A,#N/A,FALSE,"Sheet16"}</definedName>
    <definedName name="ㅎㅎㅎ" localSheetId="4" hidden="1">{#N/A,#N/A,FALSE,"지침";#N/A,#N/A,FALSE,"환경분석";#N/A,#N/A,FALSE,"Sheet16"}</definedName>
    <definedName name="ㅎㅎㅎ" hidden="1">{#N/A,#N/A,FALSE,"지침";#N/A,#N/A,FALSE,"환경분석";#N/A,#N/A,FALSE,"Sheet16"}</definedName>
    <definedName name="ㅎㅎㅎㅎ" localSheetId="0" hidden="1">{#N/A,#N/A,FALSE,"지침";#N/A,#N/A,FALSE,"환경분석";#N/A,#N/A,FALSE,"Sheet16"}</definedName>
    <definedName name="ㅎㅎㅎㅎ" localSheetId="4" hidden="1">{#N/A,#N/A,FALSE,"지침";#N/A,#N/A,FALSE,"환경분석";#N/A,#N/A,FALSE,"Sheet16"}</definedName>
    <definedName name="ㅎㅎㅎㅎ" hidden="1">{#N/A,#N/A,FALSE,"지침";#N/A,#N/A,FALSE,"환경분석";#N/A,#N/A,FALSE,"Sheet16"}</definedName>
    <definedName name="하" localSheetId="0" hidden="1">{#N/A,#N/A,FALSE,"지침";#N/A,#N/A,FALSE,"환경분석";#N/A,#N/A,FALSE,"Sheet16"}</definedName>
    <definedName name="하" localSheetId="4" hidden="1">{#N/A,#N/A,FALSE,"지침";#N/A,#N/A,FALSE,"환경분석";#N/A,#N/A,FALSE,"Sheet16"}</definedName>
    <definedName name="하" hidden="1">{#N/A,#N/A,FALSE,"지침";#N/A,#N/A,FALSE,"환경분석";#N/A,#N/A,FALSE,"Sheet16"}</definedName>
    <definedName name="하늘" localSheetId="0" hidden="1">{#N/A,#N/A,FALSE,"물량산출"}</definedName>
    <definedName name="하늘" localSheetId="4" hidden="1">{#N/A,#N/A,FALSE,"물량산출"}</definedName>
    <definedName name="하늘" hidden="1">{#N/A,#N/A,FALSE,"물량산출"}</definedName>
    <definedName name="하도급보증1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localSheetId="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일반조건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내역" localSheetId="0" hidden="1">{#N/A,#N/A,FALSE,"전력간선"}</definedName>
    <definedName name="하도내역" localSheetId="4" hidden="1">{#N/A,#N/A,FALSE,"전력간선"}</definedName>
    <definedName name="하도내역" hidden="1">{#N/A,#N/A,FALSE,"전력간선"}</definedName>
    <definedName name="하도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호이스느" localSheetId="0" hidden="1">{#N/A,#N/A,FALSE,"물량산출"}</definedName>
    <definedName name="호이스느" localSheetId="4" hidden="1">{#N/A,#N/A,FALSE,"물량산출"}</definedName>
    <definedName name="호이스느" hidden="1">{#N/A,#N/A,FALSE,"물량산출"}</definedName>
    <definedName name="호ㅓㅕㅏ6ㅅ서ㅛㅓ" hidden="1">[26]BID!#REF!</definedName>
    <definedName name="ㅐㅐㅐ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hidden="1">[26]BID!$A$1:$A$4</definedName>
    <definedName name="ㅔㅔ" hidden="1">[26]BID!#REF!</definedName>
    <definedName name="ㅕ겨겨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localSheetId="4" hidden="1">{"'장비'!$A$3:$M$12"}</definedName>
    <definedName name="ㅗ홓ㅎ로" hidden="1">{"'장비'!$A$3:$M$12"}</definedName>
    <definedName name="ㅗㅗㅗ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localSheetId="4" hidden="1">{"'장비'!$A$3:$M$12"}</definedName>
    <definedName name="ㅗㅗㅗㅗㅗ" hidden="1">{"'장비'!$A$3:$M$12"}</definedName>
    <definedName name="ㅛ" localSheetId="4" hidden="1">{"'장비'!$A$3:$M$12"}</definedName>
    <definedName name="ㅛ" hidden="1">{"'장비'!$A$3:$M$12"}</definedName>
    <definedName name="ㅛㅛㅛ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ㅠ" localSheetId="0" hidden="1">{#N/A,#N/A,FALSE,"포장2"}</definedName>
    <definedName name="ㅠㅠ" localSheetId="4" hidden="1">{#N/A,#N/A,FALSE,"포장2"}</definedName>
    <definedName name="ㅠㅠ" hidden="1">{#N/A,#N/A,FALSE,"포장2"}</definedName>
    <definedName name="ㅠㅠㅠ" localSheetId="0" hidden="1">{#N/A,#N/A,FALSE,"지침";#N/A,#N/A,FALSE,"환경분석";#N/A,#N/A,FALSE,"Sheet16"}</definedName>
    <definedName name="ㅠㅠㅠ" localSheetId="4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localSheetId="0" hidden="1">{#N/A,#N/A,FALSE,"포장단가"}</definedName>
    <definedName name="ㅡㅡㅡ" localSheetId="4" hidden="1">{#N/A,#N/A,FALSE,"포장단가"}</definedName>
    <definedName name="ㅡㅡㅡ" hidden="1">{#N/A,#N/A,FALSE,"포장단가"}</definedName>
    <definedName name="ㅡㅡㅡㅡㅡ" localSheetId="0" hidden="1">{#N/A,#N/A,FALSE,"지침";#N/A,#N/A,FALSE,"환경분석";#N/A,#N/A,FALSE,"Sheet16"}</definedName>
    <definedName name="ㅡㅡㅡㅡㅡ" localSheetId="4" hidden="1">{#N/A,#N/A,FALSE,"지침";#N/A,#N/A,FALSE,"환경분석";#N/A,#N/A,FALSE,"Sheet16"}</definedName>
    <definedName name="ㅡㅡㅡㅡㅡ" hidden="1">{#N/A,#N/A,FALSE,"지침";#N/A,#N/A,FALSE,"환경분석";#N/A,#N/A,FALSE,"Sheet16"}</definedName>
    <definedName name="估價單" localSheetId="0" hidden="1">{#N/A,#N/A,FALSE,"估價單  (3)"}</definedName>
    <definedName name="估價單" localSheetId="4" hidden="1">{#N/A,#N/A,FALSE,"估價單  (3)"}</definedName>
    <definedName name="估價單" hidden="1">{#N/A,#N/A,FALSE,"估價單  (3)"}</definedName>
    <definedName name="成本" localSheetId="0" hidden="1">{#N/A,#N/A,FALSE,"估價單  (3)"}</definedName>
    <definedName name="成本" localSheetId="4" hidden="1">{#N/A,#N/A,FALSE,"估價單  (3)"}</definedName>
    <definedName name="成本" hidden="1">{#N/A,#N/A,FALSE,"估價單  (3)"}</definedName>
    <definedName name="汇总" localSheetId="0" hidden="1">{#N/A,#N/A,FALSE,"估價單  (3)"}</definedName>
    <definedName name="汇总" localSheetId="4" hidden="1">{#N/A,#N/A,FALSE,"估價單  (3)"}</definedName>
    <definedName name="汇总" hidden="1">{#N/A,#N/A,FALSE,"估價單  (3)"}</definedName>
    <definedName name="汇总表" localSheetId="0" hidden="1">{#N/A,#N/A,FALSE,"估價單  (3)"}</definedName>
    <definedName name="汇总表" localSheetId="4" hidden="1">{#N/A,#N/A,FALSE,"估價單  (3)"}</definedName>
    <definedName name="汇总表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5" l="1"/>
  <c r="D36" i="5"/>
  <c r="D34" i="5"/>
  <c r="D33" i="5"/>
  <c r="D32" i="5"/>
  <c r="D29" i="5"/>
  <c r="D28" i="5"/>
  <c r="D27" i="5"/>
  <c r="D26" i="5"/>
  <c r="D25" i="5"/>
  <c r="D23" i="5"/>
  <c r="D22" i="5"/>
  <c r="D21" i="5"/>
  <c r="D20" i="5"/>
  <c r="D19" i="5"/>
  <c r="D15" i="5"/>
  <c r="D18" i="5"/>
  <c r="D17" i="5"/>
  <c r="D12" i="5"/>
  <c r="D11" i="5"/>
  <c r="D16" i="5"/>
  <c r="D14" i="5"/>
  <c r="D13" i="5"/>
  <c r="D9" i="5"/>
  <c r="D7" i="5"/>
  <c r="D8" i="5"/>
  <c r="D6" i="5"/>
  <c r="D5" i="5"/>
  <c r="C39" i="5"/>
  <c r="C38" i="5"/>
  <c r="C37" i="5"/>
  <c r="C36" i="5"/>
  <c r="C33" i="5"/>
  <c r="C27" i="5"/>
  <c r="C28" i="5"/>
  <c r="C29" i="5"/>
  <c r="C30" i="5"/>
  <c r="C31" i="5"/>
  <c r="C32" i="5"/>
  <c r="C22" i="5"/>
  <c r="C23" i="5"/>
  <c r="C24" i="5"/>
  <c r="C25" i="5"/>
  <c r="C26" i="5"/>
  <c r="C18" i="5"/>
  <c r="C19" i="5"/>
  <c r="C20" i="5"/>
  <c r="C21" i="5"/>
  <c r="C14" i="5"/>
  <c r="C15" i="5"/>
  <c r="C16" i="5"/>
  <c r="C17" i="5"/>
  <c r="C13" i="5"/>
  <c r="C10" i="5"/>
  <c r="C9" i="5"/>
  <c r="C8" i="5"/>
  <c r="C7" i="5"/>
  <c r="C6" i="5"/>
  <c r="C5" i="5"/>
  <c r="D68" i="7" l="1"/>
  <c r="P17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3" i="1"/>
  <c r="M40" i="1"/>
  <c r="G13" i="1"/>
  <c r="P21" i="1"/>
  <c r="P20" i="1"/>
  <c r="P16" i="1"/>
  <c r="E3" i="8"/>
  <c r="D3" i="8"/>
  <c r="R13" i="1"/>
  <c r="E6" i="7"/>
  <c r="D8" i="7"/>
  <c r="F13" i="1"/>
  <c r="E13" i="1"/>
  <c r="P15" i="1"/>
  <c r="P13" i="1"/>
  <c r="P42" i="1" l="1"/>
  <c r="R41" i="1"/>
  <c r="P41" i="1"/>
  <c r="P39" i="1"/>
  <c r="P38" i="1"/>
  <c r="P36" i="1"/>
  <c r="E104" i="7"/>
  <c r="P35" i="1"/>
  <c r="G24" i="8"/>
  <c r="S15" i="10"/>
  <c r="P34" i="1"/>
  <c r="E50" i="7"/>
  <c r="M34" i="1" s="1"/>
  <c r="P33" i="1"/>
  <c r="E24" i="7"/>
  <c r="P32" i="1"/>
  <c r="S9" i="10"/>
  <c r="P30" i="1"/>
  <c r="P29" i="1"/>
  <c r="H17" i="8"/>
  <c r="G17" i="8"/>
  <c r="F17" i="8"/>
  <c r="E17" i="8"/>
  <c r="D17" i="8"/>
  <c r="D29" i="7"/>
  <c r="Q7" i="10"/>
  <c r="D31" i="7" s="1"/>
  <c r="I7" i="10"/>
  <c r="D90" i="7"/>
  <c r="E89" i="7" s="1"/>
  <c r="P28" i="1"/>
  <c r="G16" i="8"/>
  <c r="F16" i="8"/>
  <c r="E16" i="8"/>
  <c r="D16" i="8"/>
  <c r="P31" i="1"/>
  <c r="F20" i="8"/>
  <c r="E20" i="8"/>
  <c r="D20" i="8"/>
  <c r="D87" i="7"/>
  <c r="E86" i="7" s="1"/>
  <c r="G86" i="7" s="1"/>
  <c r="P27" i="1"/>
  <c r="G15" i="8"/>
  <c r="F15" i="8"/>
  <c r="E15" i="8"/>
  <c r="D15" i="8"/>
  <c r="E12" i="8"/>
  <c r="D34" i="7"/>
  <c r="P25" i="1"/>
  <c r="P26" i="1"/>
  <c r="E97" i="7"/>
  <c r="G12" i="8"/>
  <c r="F12" i="8"/>
  <c r="D12" i="8"/>
  <c r="G22" i="8"/>
  <c r="F22" i="8"/>
  <c r="E22" i="8"/>
  <c r="D22" i="8"/>
  <c r="P23" i="1"/>
  <c r="P22" i="1"/>
  <c r="E81" i="7"/>
  <c r="M22" i="1" s="1"/>
  <c r="D40" i="7"/>
  <c r="D39" i="7"/>
  <c r="D37" i="7"/>
  <c r="D43" i="7"/>
  <c r="S17" i="10"/>
  <c r="Q17" i="10"/>
  <c r="P17" i="10"/>
  <c r="Q10" i="10"/>
  <c r="D44" i="7" s="1"/>
  <c r="I10" i="10"/>
  <c r="S10" i="10" s="1"/>
  <c r="M31" i="1" l="1"/>
  <c r="G89" i="7"/>
  <c r="M28" i="1"/>
  <c r="H53" i="8" l="1"/>
  <c r="H51" i="8"/>
  <c r="E41" i="8"/>
  <c r="B41" i="8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40" i="8"/>
  <c r="B35" i="8"/>
  <c r="E29" i="8"/>
  <c r="D29" i="8"/>
  <c r="H28" i="8"/>
  <c r="E28" i="8"/>
  <c r="D28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G2" i="8"/>
  <c r="I2" i="8" s="1"/>
  <c r="F2" i="8"/>
  <c r="E2" i="8"/>
  <c r="D2" i="8"/>
  <c r="I3" i="8"/>
  <c r="P14" i="1" s="1"/>
  <c r="I4" i="8"/>
  <c r="I5" i="8"/>
  <c r="I6" i="8"/>
  <c r="I7" i="8"/>
  <c r="I8" i="8"/>
  <c r="I9" i="8"/>
  <c r="I10" i="8"/>
  <c r="I11" i="8"/>
  <c r="I12" i="8"/>
  <c r="P24" i="1" s="1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G12" i="1" l="1"/>
  <c r="G44" i="1" s="1"/>
  <c r="P16" i="10"/>
  <c r="E21" i="7"/>
  <c r="M19" i="1" l="1"/>
  <c r="G21" i="7"/>
  <c r="E18" i="7"/>
  <c r="E62" i="7"/>
  <c r="E53" i="7"/>
  <c r="M18" i="1" l="1"/>
  <c r="G18" i="7"/>
  <c r="D67" i="7"/>
  <c r="E75" i="7"/>
  <c r="E45" i="7" l="1"/>
  <c r="A60" i="5" l="1"/>
  <c r="A61" i="5"/>
  <c r="A59" i="5"/>
  <c r="A58" i="5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42" i="5"/>
  <c r="A41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6" i="5"/>
  <c r="D122" i="7"/>
  <c r="E120" i="7" s="1"/>
  <c r="M41" i="1" s="1"/>
  <c r="U40" i="5"/>
  <c r="T40" i="5"/>
  <c r="T57" i="5"/>
  <c r="T62" i="5"/>
  <c r="T63" i="5"/>
  <c r="T64" i="5"/>
  <c r="T65" i="5"/>
  <c r="Q13" i="1"/>
  <c r="U13" i="1"/>
  <c r="V13" i="1"/>
  <c r="U14" i="1"/>
  <c r="Q15" i="1"/>
  <c r="R15" i="1"/>
  <c r="U15" i="1"/>
  <c r="V15" i="1"/>
  <c r="Z16" i="1"/>
  <c r="Q17" i="1"/>
  <c r="R17" i="1"/>
  <c r="T17" i="1"/>
  <c r="V17" i="1" s="1"/>
  <c r="Q18" i="1"/>
  <c r="V18" i="1"/>
  <c r="P19" i="1"/>
  <c r="Q19" i="1"/>
  <c r="R19" i="1"/>
  <c r="T19" i="1"/>
  <c r="U19" i="1" s="1"/>
  <c r="T20" i="1"/>
  <c r="V20" i="1" s="1"/>
  <c r="T21" i="1"/>
  <c r="V21" i="1" s="1"/>
  <c r="T22" i="1"/>
  <c r="V22" i="1" s="1"/>
  <c r="AF22" i="1"/>
  <c r="T23" i="1"/>
  <c r="V23" i="1" s="1"/>
  <c r="AD23" i="1"/>
  <c r="T24" i="1"/>
  <c r="V24" i="1" s="1"/>
  <c r="Q25" i="1"/>
  <c r="R25" i="1"/>
  <c r="T25" i="1"/>
  <c r="V25" i="1" s="1"/>
  <c r="V26" i="1"/>
  <c r="T27" i="1"/>
  <c r="V27" i="1" s="1"/>
  <c r="T28" i="1"/>
  <c r="V28" i="1" s="1"/>
  <c r="AD28" i="1"/>
  <c r="T29" i="1"/>
  <c r="Z29" i="1"/>
  <c r="AA29" i="1"/>
  <c r="Q30" i="1"/>
  <c r="R30" i="1"/>
  <c r="T30" i="1"/>
  <c r="V30" i="1" s="1"/>
  <c r="V31" i="1"/>
  <c r="V32" i="1"/>
  <c r="AC32" i="1"/>
  <c r="T33" i="1"/>
  <c r="V33" i="1" s="1"/>
  <c r="T34" i="1"/>
  <c r="V34" i="1" s="1"/>
  <c r="AC34" i="1"/>
  <c r="Q35" i="1"/>
  <c r="R35" i="1"/>
  <c r="T35" i="1"/>
  <c r="U35" i="1" s="1"/>
  <c r="V36" i="1"/>
  <c r="AA36" i="1"/>
  <c r="T39" i="1"/>
  <c r="V39" i="1" s="1"/>
  <c r="I16" i="10"/>
  <c r="S16" i="10" s="1"/>
  <c r="S14" i="10"/>
  <c r="S13" i="10"/>
  <c r="S12" i="10"/>
  <c r="S11" i="10"/>
  <c r="S8" i="10"/>
  <c r="P7" i="10"/>
  <c r="D30" i="7" s="1"/>
  <c r="E28" i="7" s="1"/>
  <c r="I6" i="10"/>
  <c r="S6" i="10" s="1"/>
  <c r="P115" i="1"/>
  <c r="P88" i="1"/>
  <c r="P86" i="1"/>
  <c r="P83" i="1"/>
  <c r="P72" i="1"/>
  <c r="P71" i="1" s="1"/>
  <c r="P51" i="1"/>
  <c r="P68" i="1" s="1"/>
  <c r="U25" i="1" l="1"/>
  <c r="V19" i="1"/>
  <c r="S7" i="10"/>
  <c r="U30" i="1"/>
  <c r="U17" i="1"/>
  <c r="V35" i="1"/>
  <c r="P90" i="1"/>
  <c r="U18" i="1"/>
  <c r="R18" i="1"/>
  <c r="P18" i="1"/>
  <c r="V29" i="1"/>
  <c r="C56" i="5" l="1"/>
  <c r="C55" i="5"/>
  <c r="G120" i="7" l="1"/>
  <c r="D118" i="7"/>
  <c r="E114" i="7"/>
  <c r="E111" i="7"/>
  <c r="G111" i="7" s="1"/>
  <c r="M39" i="1" s="1"/>
  <c r="E108" i="7"/>
  <c r="G108" i="7" s="1"/>
  <c r="M36" i="1" s="1"/>
  <c r="G104" i="7"/>
  <c r="M35" i="1" s="1"/>
  <c r="E100" i="7"/>
  <c r="G100" i="7" s="1"/>
  <c r="M32" i="1" s="1"/>
  <c r="D93" i="7"/>
  <c r="E92" i="7" s="1"/>
  <c r="M30" i="1" s="1"/>
  <c r="G81" i="7"/>
  <c r="G75" i="7"/>
  <c r="M15" i="1" s="1"/>
  <c r="D74" i="7"/>
  <c r="D73" i="7"/>
  <c r="E69" i="7"/>
  <c r="G69" i="7" s="1"/>
  <c r="M20" i="1" s="1"/>
  <c r="E66" i="7"/>
  <c r="G66" i="7" s="1"/>
  <c r="M16" i="1" s="1"/>
  <c r="G62" i="7"/>
  <c r="G53" i="7"/>
  <c r="G50" i="7"/>
  <c r="G45" i="7"/>
  <c r="M14" i="1" s="1"/>
  <c r="E36" i="7"/>
  <c r="G36" i="7" s="1"/>
  <c r="M24" i="1" s="1"/>
  <c r="E32" i="7"/>
  <c r="G32" i="7" s="1"/>
  <c r="M27" i="1" s="1"/>
  <c r="G28" i="7"/>
  <c r="M29" i="1" s="1"/>
  <c r="G24" i="7"/>
  <c r="M33" i="1" s="1"/>
  <c r="D17" i="7"/>
  <c r="D5" i="7"/>
  <c r="D4" i="7"/>
  <c r="C60" i="5"/>
  <c r="C61" i="5"/>
  <c r="C59" i="5"/>
  <c r="C58" i="5"/>
  <c r="C54" i="5"/>
  <c r="C52" i="5"/>
  <c r="C53" i="5"/>
  <c r="C51" i="5"/>
  <c r="C50" i="5"/>
  <c r="C49" i="5"/>
  <c r="C48" i="5"/>
  <c r="C47" i="5"/>
  <c r="C46" i="5"/>
  <c r="C45" i="5"/>
  <c r="E15" i="5"/>
  <c r="G114" i="7" l="1"/>
  <c r="M42" i="1"/>
  <c r="E116" i="7"/>
  <c r="M38" i="1" s="1"/>
  <c r="E2" i="7"/>
  <c r="M26" i="1" s="1"/>
  <c r="E72" i="7"/>
  <c r="M17" i="1"/>
  <c r="J24" i="8"/>
  <c r="F31" i="5" s="1"/>
  <c r="E31" i="5"/>
  <c r="G92" i="7"/>
  <c r="G72" i="7"/>
  <c r="M21" i="1" s="1"/>
  <c r="E41" i="7"/>
  <c r="G41" i="7" s="1"/>
  <c r="M23" i="1" s="1"/>
  <c r="M12" i="1" s="1"/>
  <c r="G6" i="7"/>
  <c r="C44" i="5"/>
  <c r="C43" i="5"/>
  <c r="C42" i="5"/>
  <c r="C41" i="5"/>
  <c r="J54" i="8"/>
  <c r="J53" i="8"/>
  <c r="J52" i="8"/>
  <c r="E51" i="5"/>
  <c r="J50" i="8"/>
  <c r="J49" i="8"/>
  <c r="J48" i="8"/>
  <c r="J47" i="8"/>
  <c r="J46" i="8"/>
  <c r="J44" i="8"/>
  <c r="J42" i="8"/>
  <c r="J41" i="8"/>
  <c r="J40" i="8"/>
  <c r="J39" i="8"/>
  <c r="J37" i="8"/>
  <c r="J36" i="8"/>
  <c r="J35" i="8"/>
  <c r="J34" i="8"/>
  <c r="J31" i="8"/>
  <c r="J28" i="8"/>
  <c r="J23" i="8"/>
  <c r="J18" i="8"/>
  <c r="J16" i="8"/>
  <c r="M13" i="1" l="1"/>
  <c r="G116" i="7"/>
  <c r="G2" i="7"/>
  <c r="G97" i="7"/>
  <c r="M25" i="1"/>
  <c r="M44" i="1" s="1"/>
  <c r="F53" i="5"/>
  <c r="T31" i="5"/>
  <c r="T51" i="5"/>
  <c r="E53" i="5"/>
  <c r="T53" i="5" s="1"/>
  <c r="E45" i="5"/>
  <c r="E49" i="5"/>
  <c r="E59" i="5"/>
  <c r="E54" i="5"/>
  <c r="Q54" i="5" s="1"/>
  <c r="J20" i="8"/>
  <c r="F28" i="5" s="1"/>
  <c r="J4" i="8"/>
  <c r="F20" i="5" s="1"/>
  <c r="E48" i="5"/>
  <c r="T48" i="5" s="1"/>
  <c r="K48" i="5" s="1"/>
  <c r="Q48" i="5" s="1"/>
  <c r="U48" i="5" s="1"/>
  <c r="E60" i="5"/>
  <c r="E52" i="5"/>
  <c r="T52" i="5" s="1"/>
  <c r="E61" i="5"/>
  <c r="J17" i="8"/>
  <c r="F54" i="5" s="1"/>
  <c r="J3" i="8"/>
  <c r="F59" i="5" s="1"/>
  <c r="J45" i="8"/>
  <c r="E56" i="5"/>
  <c r="T56" i="5" s="1"/>
  <c r="J21" i="8"/>
  <c r="F15" i="5" s="1"/>
  <c r="J10" i="8"/>
  <c r="F18" i="5" s="1"/>
  <c r="J26" i="8"/>
  <c r="J32" i="8"/>
  <c r="F32" i="5" s="1"/>
  <c r="J2" i="8"/>
  <c r="F58" i="5" s="1"/>
  <c r="J19" i="8"/>
  <c r="F14" i="5" s="1"/>
  <c r="J22" i="8"/>
  <c r="F23" i="5" s="1"/>
  <c r="J25" i="8"/>
  <c r="F7" i="5" s="1"/>
  <c r="J12" i="8"/>
  <c r="F13" i="5" s="1"/>
  <c r="J13" i="8"/>
  <c r="F19" i="5" s="1"/>
  <c r="E19" i="5"/>
  <c r="E47" i="5"/>
  <c r="E46" i="5"/>
  <c r="R22" i="1"/>
  <c r="J6" i="8"/>
  <c r="F21" i="5" s="1"/>
  <c r="J7" i="8"/>
  <c r="J8" i="8"/>
  <c r="J9" i="8"/>
  <c r="F16" i="5" s="1"/>
  <c r="J14" i="8"/>
  <c r="F8" i="5" s="1"/>
  <c r="J15" i="8"/>
  <c r="F9" i="5" s="1"/>
  <c r="J5" i="8"/>
  <c r="F17" i="5" s="1"/>
  <c r="J29" i="8"/>
  <c r="F30" i="5" s="1"/>
  <c r="J43" i="8"/>
  <c r="F55" i="5" s="1"/>
  <c r="E55" i="5"/>
  <c r="T55" i="5" s="1"/>
  <c r="E50" i="5"/>
  <c r="E58" i="5"/>
  <c r="F39" i="5"/>
  <c r="E39" i="5"/>
  <c r="E13" i="5"/>
  <c r="F24" i="5"/>
  <c r="E24" i="5"/>
  <c r="Q24" i="5" s="1"/>
  <c r="F43" i="5"/>
  <c r="E43" i="5"/>
  <c r="T43" i="5" s="1"/>
  <c r="E14" i="5"/>
  <c r="E23" i="5"/>
  <c r="E8" i="5"/>
  <c r="U16" i="1" s="1"/>
  <c r="E22" i="5"/>
  <c r="E26" i="5"/>
  <c r="F26" i="5"/>
  <c r="E7" i="5"/>
  <c r="E20" i="5"/>
  <c r="E42" i="5"/>
  <c r="T42" i="5" s="1"/>
  <c r="F42" i="5"/>
  <c r="E44" i="5"/>
  <c r="Q44" i="5" s="1"/>
  <c r="F44" i="5"/>
  <c r="E17" i="5"/>
  <c r="R24" i="1" s="1"/>
  <c r="F41" i="5"/>
  <c r="E41" i="5"/>
  <c r="E21" i="5"/>
  <c r="F27" i="5"/>
  <c r="E27" i="5"/>
  <c r="F25" i="5"/>
  <c r="E25" i="5"/>
  <c r="E29" i="5"/>
  <c r="F29" i="5"/>
  <c r="E30" i="5"/>
  <c r="E16" i="5"/>
  <c r="F36" i="5"/>
  <c r="E36" i="5"/>
  <c r="T36" i="5" s="1"/>
  <c r="J36" i="5" s="1"/>
  <c r="F6" i="5"/>
  <c r="E6" i="5"/>
  <c r="E9" i="5"/>
  <c r="T9" i="5" s="1"/>
  <c r="E18" i="5"/>
  <c r="E28" i="5"/>
  <c r="E32" i="5"/>
  <c r="U38" i="1" s="1"/>
  <c r="F10" i="5"/>
  <c r="E10" i="5"/>
  <c r="T10" i="5" s="1"/>
  <c r="F38" i="5"/>
  <c r="E38" i="5"/>
  <c r="J51" i="8"/>
  <c r="F51" i="5" s="1"/>
  <c r="E33" i="5"/>
  <c r="E5" i="5"/>
  <c r="J11" i="8"/>
  <c r="F37" i="5" s="1"/>
  <c r="F22" i="5" l="1"/>
  <c r="F56" i="5"/>
  <c r="F49" i="5"/>
  <c r="T60" i="5"/>
  <c r="Q60" i="5"/>
  <c r="F48" i="5"/>
  <c r="T59" i="5"/>
  <c r="Q59" i="5"/>
  <c r="F61" i="5"/>
  <c r="T49" i="5"/>
  <c r="Q49" i="5"/>
  <c r="U49" i="5" s="1"/>
  <c r="F47" i="5"/>
  <c r="T39" i="5"/>
  <c r="Q39" i="5"/>
  <c r="U39" i="5" s="1"/>
  <c r="T45" i="5"/>
  <c r="Q45" i="5"/>
  <c r="U45" i="5" s="1"/>
  <c r="F60" i="5"/>
  <c r="T46" i="5"/>
  <c r="Q46" i="5"/>
  <c r="U46" i="5" s="1"/>
  <c r="T61" i="5"/>
  <c r="Q61" i="5"/>
  <c r="F52" i="5"/>
  <c r="T58" i="5"/>
  <c r="Q58" i="5"/>
  <c r="T47" i="5"/>
  <c r="Q47" i="5"/>
  <c r="U47" i="5" s="1"/>
  <c r="F45" i="5"/>
  <c r="F46" i="5"/>
  <c r="T50" i="5"/>
  <c r="Q50" i="5"/>
  <c r="U50" i="5" s="1"/>
  <c r="F50" i="5"/>
  <c r="T5" i="5"/>
  <c r="M5" i="5" s="1"/>
  <c r="M51" i="5"/>
  <c r="N51" i="5"/>
  <c r="O51" i="5"/>
  <c r="K51" i="5"/>
  <c r="L51" i="5"/>
  <c r="L55" i="5"/>
  <c r="M55" i="5"/>
  <c r="N55" i="5"/>
  <c r="O55" i="5"/>
  <c r="K55" i="5"/>
  <c r="L53" i="5"/>
  <c r="M53" i="5"/>
  <c r="K53" i="5"/>
  <c r="N53" i="5"/>
  <c r="O53" i="5"/>
  <c r="N52" i="5"/>
  <c r="O52" i="5"/>
  <c r="M52" i="5"/>
  <c r="K52" i="5"/>
  <c r="L52" i="5"/>
  <c r="K56" i="5"/>
  <c r="O56" i="5"/>
  <c r="L56" i="5"/>
  <c r="M56" i="5"/>
  <c r="N56" i="5"/>
  <c r="T28" i="5"/>
  <c r="T23" i="5"/>
  <c r="T18" i="5"/>
  <c r="T14" i="5"/>
  <c r="N14" i="5" s="1"/>
  <c r="T41" i="5"/>
  <c r="O41" i="5" s="1"/>
  <c r="T29" i="5"/>
  <c r="L29" i="5" s="1"/>
  <c r="T25" i="5"/>
  <c r="J25" i="5" s="1"/>
  <c r="T19" i="5"/>
  <c r="T21" i="5"/>
  <c r="K21" i="5" s="1"/>
  <c r="J10" i="5"/>
  <c r="K10" i="5"/>
  <c r="L10" i="5"/>
  <c r="M10" i="5"/>
  <c r="N10" i="5"/>
  <c r="O10" i="5"/>
  <c r="K9" i="5"/>
  <c r="J9" i="5"/>
  <c r="T16" i="5"/>
  <c r="N16" i="5" s="1"/>
  <c r="T33" i="5"/>
  <c r="T32" i="5"/>
  <c r="T30" i="5"/>
  <c r="T6" i="5"/>
  <c r="T17" i="5"/>
  <c r="T38" i="5"/>
  <c r="I38" i="5" s="1"/>
  <c r="T20" i="5"/>
  <c r="T26" i="5"/>
  <c r="T22" i="5"/>
  <c r="T27" i="5"/>
  <c r="T13" i="5"/>
  <c r="T8" i="5"/>
  <c r="K31" i="5"/>
  <c r="L31" i="5"/>
  <c r="M31" i="5"/>
  <c r="N31" i="5"/>
  <c r="O31" i="5"/>
  <c r="J31" i="5"/>
  <c r="T7" i="5"/>
  <c r="T44" i="5"/>
  <c r="U44" i="5"/>
  <c r="Q22" i="1"/>
  <c r="U22" i="1"/>
  <c r="J27" i="8"/>
  <c r="F5" i="5" s="1"/>
  <c r="E37" i="5"/>
  <c r="T37" i="5" s="1"/>
  <c r="U26" i="1"/>
  <c r="R26" i="1"/>
  <c r="Q26" i="1"/>
  <c r="J30" i="8"/>
  <c r="F33" i="5" s="1"/>
  <c r="U31" i="1"/>
  <c r="Q31" i="1"/>
  <c r="R31" i="1"/>
  <c r="R21" i="1"/>
  <c r="Q21" i="1"/>
  <c r="U21" i="1"/>
  <c r="R33" i="1"/>
  <c r="Q33" i="1"/>
  <c r="U33" i="1"/>
  <c r="Q28" i="1"/>
  <c r="R28" i="1"/>
  <c r="U28" i="1"/>
  <c r="Q32" i="1"/>
  <c r="U32" i="1"/>
  <c r="R32" i="1"/>
  <c r="Q36" i="1"/>
  <c r="R36" i="1"/>
  <c r="U36" i="1"/>
  <c r="Q34" i="1"/>
  <c r="U34" i="1"/>
  <c r="R34" i="1"/>
  <c r="Q39" i="1"/>
  <c r="R39" i="1"/>
  <c r="U39" i="1"/>
  <c r="Q27" i="1"/>
  <c r="U27" i="1"/>
  <c r="R27" i="1"/>
  <c r="Q29" i="1"/>
  <c r="R29" i="1"/>
  <c r="U29" i="1"/>
  <c r="Q20" i="1"/>
  <c r="U20" i="1"/>
  <c r="R20" i="1"/>
  <c r="Q23" i="1"/>
  <c r="U23" i="1"/>
  <c r="R23" i="1"/>
  <c r="Q24" i="1"/>
  <c r="U24" i="1"/>
  <c r="K100" i="1"/>
  <c r="K98" i="1"/>
  <c r="AD108" i="1"/>
  <c r="AS94" i="1"/>
  <c r="AS95" i="1"/>
  <c r="AS97" i="1"/>
  <c r="AT97" i="1" s="1"/>
  <c r="X97" i="1" s="1"/>
  <c r="AS99" i="1"/>
  <c r="AV99" i="1" s="1"/>
  <c r="AS101" i="1"/>
  <c r="AS102" i="1"/>
  <c r="AS103" i="1"/>
  <c r="AS104" i="1"/>
  <c r="AS105" i="1"/>
  <c r="T100" i="1"/>
  <c r="O100" i="1"/>
  <c r="R100" i="1" s="1"/>
  <c r="AA98" i="1"/>
  <c r="AE98" i="1"/>
  <c r="U98" i="1"/>
  <c r="Q98" i="1"/>
  <c r="V98" i="1"/>
  <c r="R98" i="1"/>
  <c r="O5" i="5" l="1"/>
  <c r="J5" i="5"/>
  <c r="L5" i="5"/>
  <c r="K5" i="5"/>
  <c r="J14" i="5"/>
  <c r="N5" i="5"/>
  <c r="L14" i="5"/>
  <c r="Q56" i="5"/>
  <c r="U56" i="5" s="1"/>
  <c r="Q53" i="5"/>
  <c r="U53" i="5" s="1"/>
  <c r="Q51" i="5"/>
  <c r="U51" i="5" s="1"/>
  <c r="Q55" i="5"/>
  <c r="U55" i="5" s="1"/>
  <c r="Q31" i="5"/>
  <c r="U31" i="5" s="1"/>
  <c r="Q52" i="5"/>
  <c r="U52" i="5" s="1"/>
  <c r="N19" i="5"/>
  <c r="J19" i="5"/>
  <c r="K19" i="5"/>
  <c r="L19" i="5"/>
  <c r="M19" i="5"/>
  <c r="O19" i="5"/>
  <c r="L16" i="5"/>
  <c r="K20" i="5"/>
  <c r="J20" i="5"/>
  <c r="L20" i="5"/>
  <c r="M20" i="5"/>
  <c r="N20" i="5"/>
  <c r="O20" i="5"/>
  <c r="K8" i="5"/>
  <c r="L8" i="5"/>
  <c r="M8" i="5"/>
  <c r="N8" i="5"/>
  <c r="O8" i="5"/>
  <c r="J8" i="5"/>
  <c r="J16" i="5"/>
  <c r="J18" i="5"/>
  <c r="K18" i="5"/>
  <c r="L18" i="5"/>
  <c r="O18" i="5"/>
  <c r="M18" i="5"/>
  <c r="N18" i="5"/>
  <c r="M16" i="5"/>
  <c r="K16" i="5"/>
  <c r="K37" i="5"/>
  <c r="L37" i="5"/>
  <c r="M37" i="5"/>
  <c r="N37" i="5"/>
  <c r="O37" i="5"/>
  <c r="J37" i="5"/>
  <c r="O16" i="5"/>
  <c r="O27" i="5"/>
  <c r="J27" i="5"/>
  <c r="M27" i="5"/>
  <c r="N27" i="5"/>
  <c r="K27" i="5"/>
  <c r="L27" i="5"/>
  <c r="L23" i="5"/>
  <c r="M23" i="5"/>
  <c r="K23" i="5"/>
  <c r="O22" i="5"/>
  <c r="K22" i="5"/>
  <c r="N22" i="5"/>
  <c r="M22" i="5"/>
  <c r="L22" i="5"/>
  <c r="L33" i="5"/>
  <c r="M33" i="5"/>
  <c r="K33" i="5"/>
  <c r="N33" i="5"/>
  <c r="O33" i="5"/>
  <c r="J33" i="5"/>
  <c r="M28" i="5"/>
  <c r="N28" i="5"/>
  <c r="O28" i="5"/>
  <c r="J28" i="5"/>
  <c r="L28" i="5"/>
  <c r="K28" i="5"/>
  <c r="K14" i="5"/>
  <c r="O25" i="5"/>
  <c r="O14" i="5"/>
  <c r="N25" i="5"/>
  <c r="M25" i="5"/>
  <c r="N41" i="5"/>
  <c r="M41" i="5"/>
  <c r="L41" i="5"/>
  <c r="K41" i="5"/>
  <c r="M14" i="5"/>
  <c r="I25" i="5"/>
  <c r="J41" i="5"/>
  <c r="J21" i="5"/>
  <c r="M38" i="5"/>
  <c r="K38" i="5"/>
  <c r="J38" i="5"/>
  <c r="L25" i="5"/>
  <c r="L38" i="5"/>
  <c r="K25" i="5"/>
  <c r="K29" i="5"/>
  <c r="J29" i="5"/>
  <c r="J13" i="5"/>
  <c r="O13" i="5"/>
  <c r="L13" i="5"/>
  <c r="K13" i="5"/>
  <c r="M13" i="5"/>
  <c r="N13" i="5"/>
  <c r="L17" i="5"/>
  <c r="M17" i="5"/>
  <c r="K17" i="5"/>
  <c r="N17" i="5"/>
  <c r="O17" i="5"/>
  <c r="J17" i="5"/>
  <c r="M26" i="5"/>
  <c r="N26" i="5"/>
  <c r="O26" i="5"/>
  <c r="J26" i="5"/>
  <c r="K26" i="5"/>
  <c r="L26" i="5"/>
  <c r="M6" i="5"/>
  <c r="N6" i="5"/>
  <c r="O6" i="5"/>
  <c r="L6" i="5"/>
  <c r="J6" i="5"/>
  <c r="K6" i="5"/>
  <c r="K30" i="5"/>
  <c r="J30" i="5"/>
  <c r="I8" i="5"/>
  <c r="O38" i="5"/>
  <c r="N38" i="5"/>
  <c r="U100" i="1"/>
  <c r="AS98" i="1"/>
  <c r="AV98" i="1" s="1"/>
  <c r="Q100" i="1"/>
  <c r="V100" i="1"/>
  <c r="AD100" i="1" s="1"/>
  <c r="AV97" i="1"/>
  <c r="AT99" i="1"/>
  <c r="AU99" i="1"/>
  <c r="AU97" i="1"/>
  <c r="AU98" i="1" l="1"/>
  <c r="AT98" i="1"/>
  <c r="X98" i="1" s="1"/>
  <c r="AC100" i="1"/>
  <c r="AA100" i="1"/>
  <c r="AB100" i="1"/>
  <c r="Z100" i="1"/>
  <c r="AE100" i="1"/>
  <c r="AS100" i="1" l="1"/>
  <c r="AU100" i="1" s="1"/>
  <c r="AV100" i="1" l="1"/>
  <c r="AF78" i="1"/>
  <c r="AD78" i="1"/>
  <c r="AL87" i="1"/>
  <c r="D11" i="4" l="1"/>
  <c r="E59" i="9"/>
  <c r="G59" i="9"/>
  <c r="T51" i="1" l="1"/>
  <c r="I4" i="9"/>
  <c r="AE96" i="1" l="1"/>
  <c r="AS96" i="1" s="1"/>
  <c r="AB88" i="1"/>
  <c r="AB86" i="1"/>
  <c r="AA78" i="1"/>
  <c r="AE78" i="1"/>
  <c r="AG63" i="1"/>
  <c r="T86" i="1"/>
  <c r="O86" i="1"/>
  <c r="L86" i="1"/>
  <c r="T88" i="1"/>
  <c r="V88" i="1" s="1"/>
  <c r="O88" i="1"/>
  <c r="G46" i="9"/>
  <c r="E46" i="9"/>
  <c r="G54" i="9" l="1"/>
  <c r="E54" i="9"/>
  <c r="G35" i="9"/>
  <c r="I34" i="9"/>
  <c r="I33" i="9"/>
  <c r="I32" i="9"/>
  <c r="I31" i="9"/>
  <c r="I30" i="9"/>
  <c r="I29" i="9"/>
  <c r="I28" i="9"/>
  <c r="I27" i="9"/>
  <c r="I26" i="9"/>
  <c r="H25" i="9"/>
  <c r="I25" i="9" s="1"/>
  <c r="H24" i="9"/>
  <c r="I24" i="9" s="1"/>
  <c r="H23" i="9"/>
  <c r="I23" i="9" s="1"/>
  <c r="I22" i="9"/>
  <c r="H21" i="9"/>
  <c r="I21" i="9" s="1"/>
  <c r="I20" i="9"/>
  <c r="H19" i="9"/>
  <c r="I19" i="9" s="1"/>
  <c r="I18" i="9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I11" i="9"/>
  <c r="H10" i="9"/>
  <c r="I10" i="9" s="1"/>
  <c r="H9" i="9"/>
  <c r="I9" i="9" s="1"/>
  <c r="I8" i="9"/>
  <c r="I7" i="9"/>
  <c r="I6" i="9"/>
  <c r="I35" i="9" l="1"/>
  <c r="I37" i="9" s="1"/>
  <c r="Q27" i="5" l="1"/>
  <c r="U27" i="5" s="1"/>
  <c r="R40" i="1" l="1"/>
  <c r="P40" i="1"/>
  <c r="P12" i="1" l="1"/>
  <c r="P44" i="1" s="1"/>
  <c r="D68" i="8" l="1"/>
  <c r="O12" i="1" l="1"/>
  <c r="Q5" i="5"/>
  <c r="U5" i="5" s="1"/>
  <c r="Q37" i="5"/>
  <c r="U37" i="5" s="1"/>
  <c r="Q74" i="5"/>
  <c r="Q73" i="5"/>
  <c r="Q72" i="5"/>
  <c r="Q71" i="5"/>
  <c r="Q43" i="5"/>
  <c r="U43" i="5" s="1"/>
  <c r="Q42" i="5"/>
  <c r="U42" i="5" s="1"/>
  <c r="Q38" i="5"/>
  <c r="U38" i="5" s="1"/>
  <c r="Q32" i="5"/>
  <c r="U32" i="5" s="1"/>
  <c r="Q36" i="5"/>
  <c r="U36" i="5" s="1"/>
  <c r="Q15" i="5"/>
  <c r="Q12" i="5"/>
  <c r="Q34" i="5"/>
  <c r="Q33" i="5"/>
  <c r="U33" i="5" s="1"/>
  <c r="Q30" i="5"/>
  <c r="U30" i="5" s="1"/>
  <c r="Q26" i="5"/>
  <c r="U26" i="5" s="1"/>
  <c r="Q25" i="5"/>
  <c r="U25" i="5" s="1"/>
  <c r="Q23" i="5"/>
  <c r="U23" i="5" s="1"/>
  <c r="Q21" i="5"/>
  <c r="U21" i="5" s="1"/>
  <c r="Q11" i="5"/>
  <c r="Q18" i="5"/>
  <c r="U18" i="5" s="1"/>
  <c r="Q7" i="5"/>
  <c r="U7" i="5" s="1"/>
  <c r="Q20" i="5"/>
  <c r="U20" i="5" s="1"/>
  <c r="Q16" i="5"/>
  <c r="U16" i="5" s="1"/>
  <c r="Q9" i="5"/>
  <c r="U9" i="5" s="1"/>
  <c r="Q10" i="5"/>
  <c r="U10" i="5" s="1"/>
  <c r="Q8" i="5"/>
  <c r="U8" i="5" s="1"/>
  <c r="Q13" i="5"/>
  <c r="U13" i="5" s="1"/>
  <c r="Q14" i="5"/>
  <c r="U14" i="5" s="1"/>
  <c r="Q19" i="5"/>
  <c r="U19" i="5" s="1"/>
  <c r="L70" i="5"/>
  <c r="Q70" i="5" s="1"/>
  <c r="L69" i="5"/>
  <c r="Q69" i="5" s="1"/>
  <c r="L68" i="5"/>
  <c r="Q68" i="5" s="1"/>
  <c r="Q41" i="5"/>
  <c r="U41" i="5" s="1"/>
  <c r="Q29" i="5"/>
  <c r="U29" i="5" s="1"/>
  <c r="Q6" i="5"/>
  <c r="U6" i="5" s="1"/>
  <c r="Q22" i="5" l="1"/>
  <c r="U22" i="5" s="1"/>
  <c r="Q28" i="5"/>
  <c r="U28" i="5" s="1"/>
  <c r="Q17" i="5"/>
  <c r="U17" i="5" s="1"/>
  <c r="Q35" i="5"/>
  <c r="Q75" i="5"/>
  <c r="G83" i="1" l="1"/>
  <c r="E50" i="2" l="1"/>
  <c r="D47" i="2"/>
  <c r="D50" i="2" s="1"/>
  <c r="D16" i="4"/>
  <c r="D19" i="4" s="1"/>
  <c r="D13" i="4" l="1"/>
  <c r="C19" i="4"/>
  <c r="C13" i="4"/>
  <c r="AS20" i="1"/>
  <c r="AS21" i="1"/>
  <c r="AT20" i="1" l="1"/>
  <c r="X20" i="1" s="1"/>
  <c r="AU20" i="1"/>
  <c r="AT21" i="1"/>
  <c r="X21" i="1" s="1"/>
  <c r="AU21" i="1"/>
  <c r="AD51" i="1" l="1"/>
  <c r="O51" i="1"/>
  <c r="M45" i="2"/>
  <c r="U40" i="1" l="1"/>
  <c r="E64" i="2"/>
  <c r="D64" i="2"/>
  <c r="I21" i="2"/>
  <c r="I25" i="2"/>
  <c r="H20" i="1"/>
  <c r="H21" i="1"/>
  <c r="AV21" i="1" l="1"/>
  <c r="AV20" i="1"/>
  <c r="G14" i="2" l="1"/>
  <c r="Q38" i="1" l="1"/>
  <c r="V38" i="1"/>
  <c r="R38" i="1"/>
  <c r="R16" i="1"/>
  <c r="V16" i="1"/>
  <c r="Q16" i="1"/>
  <c r="G90" i="1"/>
  <c r="AQ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T115" i="1"/>
  <c r="O115" i="1"/>
  <c r="U115" i="1" s="1"/>
  <c r="L115" i="1"/>
  <c r="F115" i="1"/>
  <c r="E115" i="1"/>
  <c r="AS114" i="1"/>
  <c r="V114" i="1"/>
  <c r="U114" i="1"/>
  <c r="Q114" i="1"/>
  <c r="H114" i="1"/>
  <c r="J114" i="1" s="1"/>
  <c r="B114" i="1"/>
  <c r="AS113" i="1"/>
  <c r="V113" i="1"/>
  <c r="U113" i="1"/>
  <c r="Q113" i="1"/>
  <c r="H113" i="1"/>
  <c r="J113" i="1" s="1"/>
  <c r="AS111" i="1"/>
  <c r="AS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C108" i="1"/>
  <c r="AB108" i="1"/>
  <c r="AA108" i="1"/>
  <c r="Z108" i="1"/>
  <c r="Y108" i="1"/>
  <c r="L108" i="1"/>
  <c r="E108" i="1"/>
  <c r="AS107" i="1"/>
  <c r="AV107" i="1" s="1"/>
  <c r="V107" i="1"/>
  <c r="J107" i="1"/>
  <c r="AS106" i="1"/>
  <c r="O106" i="1"/>
  <c r="K106" i="1"/>
  <c r="J106" i="1"/>
  <c r="O105" i="1"/>
  <c r="K105" i="1"/>
  <c r="J105" i="1"/>
  <c r="AV104" i="1"/>
  <c r="V104" i="1"/>
  <c r="U104" i="1"/>
  <c r="R104" i="1"/>
  <c r="K104" i="1"/>
  <c r="V103" i="1"/>
  <c r="U103" i="1"/>
  <c r="Q103" i="1"/>
  <c r="K103" i="1"/>
  <c r="H103" i="1"/>
  <c r="R103" i="1" s="1"/>
  <c r="X102" i="1"/>
  <c r="X101" i="1"/>
  <c r="L96" i="1"/>
  <c r="K96" i="1"/>
  <c r="J96" i="1"/>
  <c r="X95" i="1"/>
  <c r="X94" i="1"/>
  <c r="AS93" i="1"/>
  <c r="U93" i="1"/>
  <c r="L93" i="1"/>
  <c r="V93" i="1" s="1"/>
  <c r="AS92" i="1"/>
  <c r="AS91" i="1"/>
  <c r="AQ90" i="1"/>
  <c r="AP90" i="1"/>
  <c r="AO90" i="1"/>
  <c r="AN90" i="1"/>
  <c r="AM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F90" i="1"/>
  <c r="E90" i="1"/>
  <c r="AS89" i="1"/>
  <c r="V89" i="1"/>
  <c r="U89" i="1"/>
  <c r="Q89" i="1"/>
  <c r="H89" i="1"/>
  <c r="K89" i="1" s="1"/>
  <c r="AS88" i="1"/>
  <c r="H88" i="1"/>
  <c r="K88" i="1" s="1"/>
  <c r="AS87" i="1"/>
  <c r="AV87" i="1" s="1"/>
  <c r="V87" i="1"/>
  <c r="R87" i="1"/>
  <c r="AS86" i="1"/>
  <c r="O90" i="1"/>
  <c r="L90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C83" i="1"/>
  <c r="AB83" i="1"/>
  <c r="AA83" i="1"/>
  <c r="Z83" i="1"/>
  <c r="O83" i="1"/>
  <c r="L83" i="1"/>
  <c r="E83" i="1"/>
  <c r="AS82" i="1"/>
  <c r="AV82" i="1" s="1"/>
  <c r="V82" i="1"/>
  <c r="J82" i="1"/>
  <c r="AS81" i="1"/>
  <c r="AV81" i="1" s="1"/>
  <c r="V81" i="1"/>
  <c r="J81" i="1"/>
  <c r="V80" i="1"/>
  <c r="AS80" i="1" s="1"/>
  <c r="J80" i="1"/>
  <c r="AS79" i="1"/>
  <c r="T79" i="1"/>
  <c r="V79" i="1" s="1"/>
  <c r="Q79" i="1"/>
  <c r="K79" i="1"/>
  <c r="H79" i="1"/>
  <c r="R79" i="1" s="1"/>
  <c r="AS78" i="1"/>
  <c r="AD83" i="1"/>
  <c r="Y83" i="1"/>
  <c r="V78" i="1"/>
  <c r="U78" i="1"/>
  <c r="Q78" i="1"/>
  <c r="K78" i="1"/>
  <c r="H78" i="1"/>
  <c r="R78" i="1" s="1"/>
  <c r="V75" i="1"/>
  <c r="H75" i="1"/>
  <c r="K75" i="1" s="1"/>
  <c r="V73" i="1"/>
  <c r="U73" i="1"/>
  <c r="Q73" i="1"/>
  <c r="H73" i="1"/>
  <c r="K73" i="1" s="1"/>
  <c r="AS72" i="1"/>
  <c r="T72" i="1"/>
  <c r="V72" i="1" s="1"/>
  <c r="O72" i="1"/>
  <c r="H72" i="1"/>
  <c r="K72" i="1" s="1"/>
  <c r="AK71" i="1"/>
  <c r="AK75" i="1" s="1"/>
  <c r="AS75" i="1" s="1"/>
  <c r="AB71" i="1"/>
  <c r="AA71" i="1"/>
  <c r="Z71" i="1"/>
  <c r="Y71" i="1"/>
  <c r="L71" i="1"/>
  <c r="G71" i="1"/>
  <c r="F71" i="1"/>
  <c r="E71" i="1"/>
  <c r="AQ68" i="1"/>
  <c r="AM68" i="1"/>
  <c r="AL68" i="1"/>
  <c r="AK68" i="1"/>
  <c r="AJ68" i="1"/>
  <c r="AI68" i="1"/>
  <c r="AH68" i="1"/>
  <c r="AG68" i="1"/>
  <c r="AF68" i="1"/>
  <c r="AD68" i="1"/>
  <c r="AC68" i="1"/>
  <c r="AB68" i="1"/>
  <c r="AA68" i="1"/>
  <c r="Z68" i="1"/>
  <c r="Y68" i="1"/>
  <c r="T68" i="1"/>
  <c r="L68" i="1"/>
  <c r="G68" i="1"/>
  <c r="F68" i="1"/>
  <c r="E68" i="1"/>
  <c r="AS67" i="1"/>
  <c r="V67" i="1"/>
  <c r="U67" i="1"/>
  <c r="Q67" i="1"/>
  <c r="H67" i="1"/>
  <c r="R67" i="1" s="1"/>
  <c r="AS66" i="1"/>
  <c r="V66" i="1"/>
  <c r="U66" i="1"/>
  <c r="Q66" i="1"/>
  <c r="H66" i="1"/>
  <c r="J66" i="1" s="1"/>
  <c r="AS65" i="1"/>
  <c r="V65" i="1"/>
  <c r="U65" i="1"/>
  <c r="Q65" i="1"/>
  <c r="H65" i="1"/>
  <c r="R65" i="1" s="1"/>
  <c r="AS64" i="1"/>
  <c r="V64" i="1"/>
  <c r="U64" i="1"/>
  <c r="Q64" i="1"/>
  <c r="H64" i="1"/>
  <c r="R64" i="1" s="1"/>
  <c r="AS63" i="1"/>
  <c r="V63" i="1"/>
  <c r="U63" i="1"/>
  <c r="Q63" i="1"/>
  <c r="H63" i="1"/>
  <c r="J63" i="1" s="1"/>
  <c r="AS62" i="1"/>
  <c r="V62" i="1"/>
  <c r="U62" i="1"/>
  <c r="Q62" i="1"/>
  <c r="H62" i="1"/>
  <c r="R62" i="1" s="1"/>
  <c r="AS61" i="1"/>
  <c r="V61" i="1"/>
  <c r="U61" i="1"/>
  <c r="Q61" i="1"/>
  <c r="H61" i="1"/>
  <c r="R61" i="1" s="1"/>
  <c r="AS60" i="1"/>
  <c r="V60" i="1"/>
  <c r="Q60" i="1"/>
  <c r="H60" i="1"/>
  <c r="J60" i="1" s="1"/>
  <c r="AS59" i="1"/>
  <c r="V59" i="1"/>
  <c r="U59" i="1"/>
  <c r="Q59" i="1"/>
  <c r="H59" i="1"/>
  <c r="R59" i="1" s="1"/>
  <c r="AS58" i="1"/>
  <c r="V58" i="1"/>
  <c r="U58" i="1"/>
  <c r="Q58" i="1"/>
  <c r="H58" i="1"/>
  <c r="R58" i="1" s="1"/>
  <c r="AS57" i="1"/>
  <c r="V57" i="1"/>
  <c r="U57" i="1"/>
  <c r="Q57" i="1"/>
  <c r="H57" i="1"/>
  <c r="R57" i="1" s="1"/>
  <c r="AS56" i="1"/>
  <c r="V56" i="1"/>
  <c r="U56" i="1"/>
  <c r="Q56" i="1"/>
  <c r="H56" i="1"/>
  <c r="R56" i="1" s="1"/>
  <c r="AS55" i="1"/>
  <c r="V55" i="1"/>
  <c r="U55" i="1"/>
  <c r="Q55" i="1"/>
  <c r="H55" i="1"/>
  <c r="K55" i="1" s="1"/>
  <c r="AS54" i="1"/>
  <c r="V54" i="1"/>
  <c r="U54" i="1"/>
  <c r="Q54" i="1"/>
  <c r="H54" i="1"/>
  <c r="R54" i="1" s="1"/>
  <c r="AS53" i="1"/>
  <c r="V53" i="1"/>
  <c r="U53" i="1"/>
  <c r="Q53" i="1"/>
  <c r="H53" i="1"/>
  <c r="R53" i="1" s="1"/>
  <c r="AS52" i="1"/>
  <c r="V52" i="1"/>
  <c r="U52" i="1"/>
  <c r="Q52" i="1"/>
  <c r="H52" i="1"/>
  <c r="J52" i="1" s="1"/>
  <c r="AS51" i="1"/>
  <c r="V51" i="1"/>
  <c r="H51" i="1"/>
  <c r="AS50" i="1"/>
  <c r="V50" i="1"/>
  <c r="U50" i="1"/>
  <c r="Q50" i="1"/>
  <c r="H50" i="1"/>
  <c r="R50" i="1" s="1"/>
  <c r="AS49" i="1"/>
  <c r="V49" i="1"/>
  <c r="U49" i="1"/>
  <c r="Q49" i="1"/>
  <c r="H49" i="1"/>
  <c r="J49" i="1" s="1"/>
  <c r="X48" i="1"/>
  <c r="X47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A44" i="1"/>
  <c r="AS40" i="1"/>
  <c r="V40" i="1"/>
  <c r="Q40" i="1"/>
  <c r="H40" i="1"/>
  <c r="AS39" i="1"/>
  <c r="H39" i="1"/>
  <c r="AS38" i="1"/>
  <c r="H38" i="1"/>
  <c r="AS36" i="1"/>
  <c r="H36" i="1"/>
  <c r="AS35" i="1"/>
  <c r="H35" i="1"/>
  <c r="AS34" i="1"/>
  <c r="H34" i="1"/>
  <c r="AS33" i="1"/>
  <c r="H33" i="1"/>
  <c r="AS32" i="1"/>
  <c r="AD44" i="1"/>
  <c r="H32" i="1"/>
  <c r="AS31" i="1"/>
  <c r="H31" i="1"/>
  <c r="AS30" i="1"/>
  <c r="H30" i="1"/>
  <c r="AS29" i="1"/>
  <c r="H29" i="1"/>
  <c r="AS28" i="1"/>
  <c r="H28" i="1"/>
  <c r="AS27" i="1"/>
  <c r="H27" i="1"/>
  <c r="AS26" i="1"/>
  <c r="H26" i="1"/>
  <c r="H25" i="1"/>
  <c r="AS24" i="1"/>
  <c r="H24" i="1"/>
  <c r="AS23" i="1"/>
  <c r="H23" i="1"/>
  <c r="J23" i="1" s="1"/>
  <c r="AS22" i="1"/>
  <c r="AC44" i="1"/>
  <c r="H22" i="1"/>
  <c r="AS19" i="1"/>
  <c r="H19" i="1"/>
  <c r="AS18" i="1"/>
  <c r="H18" i="1"/>
  <c r="AS17" i="1"/>
  <c r="H17" i="1"/>
  <c r="AS16" i="1"/>
  <c r="H16" i="1"/>
  <c r="AS15" i="1"/>
  <c r="H15" i="1"/>
  <c r="AS14" i="1"/>
  <c r="AS13" i="1"/>
  <c r="H13" i="1"/>
  <c r="F12" i="1"/>
  <c r="E12" i="1"/>
  <c r="E11" i="1"/>
  <c r="F11" i="1" s="1"/>
  <c r="J13" i="1" l="1"/>
  <c r="Q14" i="1"/>
  <c r="R14" i="1"/>
  <c r="R12" i="1" s="1"/>
  <c r="V14" i="1"/>
  <c r="AT14" i="1" s="1"/>
  <c r="X14" i="1" s="1"/>
  <c r="L110" i="1"/>
  <c r="T106" i="1"/>
  <c r="AV106" i="1" s="1"/>
  <c r="P106" i="1"/>
  <c r="T105" i="1"/>
  <c r="V105" i="1" s="1"/>
  <c r="P105" i="1"/>
  <c r="Z110" i="1"/>
  <c r="AA110" i="1"/>
  <c r="AA117" i="1" s="1"/>
  <c r="AB110" i="1"/>
  <c r="AS108" i="1"/>
  <c r="G110" i="1"/>
  <c r="H14" i="1"/>
  <c r="T71" i="1"/>
  <c r="V71" i="1" s="1"/>
  <c r="AN110" i="1"/>
  <c r="AN117" i="1" s="1"/>
  <c r="AU113" i="1"/>
  <c r="AT60" i="1"/>
  <c r="X60" i="1" s="1"/>
  <c r="Q96" i="1"/>
  <c r="AU40" i="1"/>
  <c r="AT15" i="1"/>
  <c r="X15" i="1" s="1"/>
  <c r="J19" i="1"/>
  <c r="AT59" i="1"/>
  <c r="X59" i="1" s="1"/>
  <c r="AU67" i="1"/>
  <c r="AL90" i="1"/>
  <c r="AS90" i="1" s="1"/>
  <c r="AU114" i="1"/>
  <c r="AT57" i="1"/>
  <c r="X57" i="1" s="1"/>
  <c r="AT67" i="1"/>
  <c r="X67" i="1" s="1"/>
  <c r="J53" i="1"/>
  <c r="R51" i="1"/>
  <c r="J26" i="1"/>
  <c r="AU66" i="1"/>
  <c r="U72" i="1"/>
  <c r="Q93" i="1"/>
  <c r="J51" i="1"/>
  <c r="AV38" i="1"/>
  <c r="AV72" i="1"/>
  <c r="Q83" i="1"/>
  <c r="U96" i="1"/>
  <c r="AV34" i="1"/>
  <c r="AU38" i="1"/>
  <c r="J61" i="1"/>
  <c r="AT28" i="1"/>
  <c r="X28" i="1" s="1"/>
  <c r="H71" i="1"/>
  <c r="J71" i="1" s="1"/>
  <c r="AU50" i="1"/>
  <c r="AU82" i="1"/>
  <c r="O108" i="1"/>
  <c r="Q108" i="1" s="1"/>
  <c r="J50" i="1"/>
  <c r="J54" i="1"/>
  <c r="AT56" i="1"/>
  <c r="X56" i="1" s="1"/>
  <c r="AU59" i="1"/>
  <c r="AT66" i="1"/>
  <c r="X66" i="1" s="1"/>
  <c r="T90" i="1"/>
  <c r="U90" i="1" s="1"/>
  <c r="AV23" i="1"/>
  <c r="K50" i="1"/>
  <c r="K54" i="1"/>
  <c r="AV88" i="1"/>
  <c r="K49" i="1"/>
  <c r="AU51" i="1"/>
  <c r="K53" i="1"/>
  <c r="K61" i="1"/>
  <c r="AU65" i="1"/>
  <c r="AT72" i="1"/>
  <c r="AT31" i="1"/>
  <c r="X31" i="1" s="1"/>
  <c r="AV55" i="1"/>
  <c r="AV58" i="1"/>
  <c r="K60" i="1"/>
  <c r="AT65" i="1"/>
  <c r="X65" i="1" s="1"/>
  <c r="J15" i="1"/>
  <c r="AV78" i="1"/>
  <c r="AV64" i="1"/>
  <c r="V68" i="1"/>
  <c r="AV103" i="1"/>
  <c r="AS115" i="1"/>
  <c r="AV54" i="1"/>
  <c r="AV57" i="1"/>
  <c r="H83" i="1"/>
  <c r="R83" i="1" s="1"/>
  <c r="U88" i="1"/>
  <c r="R105" i="1"/>
  <c r="AU28" i="1"/>
  <c r="AT114" i="1"/>
  <c r="J25" i="1"/>
  <c r="K51" i="1"/>
  <c r="K66" i="1"/>
  <c r="K52" i="1"/>
  <c r="J89" i="1"/>
  <c r="AV31" i="1"/>
  <c r="J58" i="1"/>
  <c r="K58" i="1"/>
  <c r="U60" i="1"/>
  <c r="AP110" i="1"/>
  <c r="R96" i="1"/>
  <c r="AV114" i="1"/>
  <c r="AT49" i="1"/>
  <c r="X49" i="1" s="1"/>
  <c r="AV50" i="1"/>
  <c r="AT53" i="1"/>
  <c r="X53" i="1" s="1"/>
  <c r="K56" i="1"/>
  <c r="K64" i="1"/>
  <c r="R73" i="1"/>
  <c r="AS77" i="1"/>
  <c r="AQ110" i="1"/>
  <c r="AQ117" i="1" s="1"/>
  <c r="V96" i="1"/>
  <c r="AT96" i="1" s="1"/>
  <c r="X96" i="1" s="1"/>
  <c r="H108" i="1"/>
  <c r="K108" i="1" s="1"/>
  <c r="H93" i="1"/>
  <c r="AV93" i="1" s="1"/>
  <c r="AU55" i="1"/>
  <c r="J24" i="1"/>
  <c r="O68" i="1"/>
  <c r="U68" i="1" s="1"/>
  <c r="J57" i="1"/>
  <c r="J73" i="1"/>
  <c r="AO110" i="1"/>
  <c r="AO117" i="1" s="1"/>
  <c r="Q51" i="1"/>
  <c r="K57" i="1"/>
  <c r="J64" i="1"/>
  <c r="K114" i="1"/>
  <c r="F44" i="1"/>
  <c r="F117" i="1" s="1"/>
  <c r="AT35" i="1"/>
  <c r="X35" i="1" s="1"/>
  <c r="AT38" i="1"/>
  <c r="X38" i="1" s="1"/>
  <c r="AU49" i="1"/>
  <c r="AT50" i="1"/>
  <c r="X50" i="1" s="1"/>
  <c r="U51" i="1"/>
  <c r="AT52" i="1"/>
  <c r="X52" i="1" s="1"/>
  <c r="K63" i="1"/>
  <c r="U86" i="1"/>
  <c r="R114" i="1"/>
  <c r="AV28" i="1"/>
  <c r="J67" i="1"/>
  <c r="AV79" i="1"/>
  <c r="AT81" i="1"/>
  <c r="K67" i="1"/>
  <c r="AU81" i="1"/>
  <c r="AT107" i="1"/>
  <c r="AU62" i="1"/>
  <c r="AV13" i="1"/>
  <c r="T12" i="1"/>
  <c r="AT26" i="1"/>
  <c r="X26" i="1" s="1"/>
  <c r="AV61" i="1"/>
  <c r="AK110" i="1"/>
  <c r="AK117" i="1" s="1"/>
  <c r="AV89" i="1"/>
  <c r="V115" i="1"/>
  <c r="Q115" i="1"/>
  <c r="L12" i="1"/>
  <c r="AU103" i="1"/>
  <c r="AT104" i="1"/>
  <c r="AU104" i="1"/>
  <c r="AT88" i="1"/>
  <c r="X88" i="1" s="1"/>
  <c r="AT89" i="1"/>
  <c r="X89" i="1" s="1"/>
  <c r="Y110" i="1"/>
  <c r="AT79" i="1"/>
  <c r="X79" i="1" s="1"/>
  <c r="AV56" i="1"/>
  <c r="AT51" i="1"/>
  <c r="X51" i="1" s="1"/>
  <c r="AU53" i="1"/>
  <c r="AU56" i="1"/>
  <c r="AU57" i="1"/>
  <c r="AU60" i="1"/>
  <c r="AV51" i="1"/>
  <c r="AU52" i="1"/>
  <c r="AU31" i="1"/>
  <c r="AV26" i="1"/>
  <c r="AV40" i="1"/>
  <c r="AU23" i="1"/>
  <c r="AU26" i="1"/>
  <c r="AT34" i="1"/>
  <c r="X34" i="1" s="1"/>
  <c r="Q90" i="1"/>
  <c r="AU33" i="1"/>
  <c r="AT33" i="1"/>
  <c r="X33" i="1" s="1"/>
  <c r="AT13" i="1"/>
  <c r="X13" i="1" s="1"/>
  <c r="AV15" i="1"/>
  <c r="AU15" i="1"/>
  <c r="AV17" i="1"/>
  <c r="AU17" i="1"/>
  <c r="AT17" i="1"/>
  <c r="X17" i="1" s="1"/>
  <c r="J18" i="1"/>
  <c r="AU32" i="1"/>
  <c r="AV33" i="1"/>
  <c r="AU13" i="1"/>
  <c r="AV16" i="1"/>
  <c r="AT16" i="1"/>
  <c r="X16" i="1" s="1"/>
  <c r="AU16" i="1"/>
  <c r="AV32" i="1"/>
  <c r="J16" i="1"/>
  <c r="AU22" i="1"/>
  <c r="AT22" i="1"/>
  <c r="X22" i="1" s="1"/>
  <c r="AV22" i="1"/>
  <c r="AT23" i="1"/>
  <c r="X23" i="1" s="1"/>
  <c r="AV30" i="1"/>
  <c r="AU30" i="1"/>
  <c r="AT30" i="1"/>
  <c r="X30" i="1" s="1"/>
  <c r="J17" i="1"/>
  <c r="AV24" i="1"/>
  <c r="AU29" i="1"/>
  <c r="AV35" i="1"/>
  <c r="AU35" i="1"/>
  <c r="AV36" i="1"/>
  <c r="AU36" i="1"/>
  <c r="AT36" i="1"/>
  <c r="X36" i="1" s="1"/>
  <c r="AV18" i="1"/>
  <c r="AU18" i="1"/>
  <c r="AT18" i="1"/>
  <c r="X18" i="1" s="1"/>
  <c r="AU19" i="1"/>
  <c r="AT19" i="1"/>
  <c r="X19" i="1" s="1"/>
  <c r="AV19" i="1"/>
  <c r="AV29" i="1"/>
  <c r="AV27" i="1"/>
  <c r="AU27" i="1"/>
  <c r="AT27" i="1"/>
  <c r="X27" i="1" s="1"/>
  <c r="AV39" i="1"/>
  <c r="AU39" i="1"/>
  <c r="AT39" i="1"/>
  <c r="X39" i="1" s="1"/>
  <c r="Z44" i="1"/>
  <c r="AB44" i="1"/>
  <c r="AS25" i="1"/>
  <c r="AV80" i="1"/>
  <c r="AU80" i="1"/>
  <c r="AT80" i="1"/>
  <c r="AS83" i="1"/>
  <c r="AF71" i="1"/>
  <c r="AF110" i="1" s="1"/>
  <c r="AE71" i="1"/>
  <c r="AE110" i="1" s="1"/>
  <c r="AM71" i="1"/>
  <c r="AM110" i="1" s="1"/>
  <c r="AM117" i="1" s="1"/>
  <c r="AD71" i="1"/>
  <c r="AL71" i="1"/>
  <c r="AJ71" i="1"/>
  <c r="AJ110" i="1" s="1"/>
  <c r="AJ117" i="1" s="1"/>
  <c r="AI71" i="1"/>
  <c r="AI110" i="1" s="1"/>
  <c r="AI117" i="1" s="1"/>
  <c r="AH71" i="1"/>
  <c r="AH110" i="1" s="1"/>
  <c r="AG71" i="1"/>
  <c r="AG110" i="1" s="1"/>
  <c r="AV63" i="1"/>
  <c r="AU63" i="1"/>
  <c r="AT63" i="1"/>
  <c r="X63" i="1" s="1"/>
  <c r="AT93" i="1"/>
  <c r="X93" i="1" s="1"/>
  <c r="AU93" i="1"/>
  <c r="E44" i="1"/>
  <c r="E117" i="1" s="1"/>
  <c r="J22" i="1"/>
  <c r="AT29" i="1"/>
  <c r="X29" i="1" s="1"/>
  <c r="AT32" i="1"/>
  <c r="X32" i="1" s="1"/>
  <c r="AU34" i="1"/>
  <c r="AT40" i="1"/>
  <c r="X40" i="1" s="1"/>
  <c r="AV96" i="1"/>
  <c r="AT24" i="1"/>
  <c r="X24" i="1" s="1"/>
  <c r="AV75" i="1"/>
  <c r="AU75" i="1"/>
  <c r="Y44" i="1"/>
  <c r="T83" i="1"/>
  <c r="K113" i="1"/>
  <c r="AV113" i="1"/>
  <c r="H115" i="1"/>
  <c r="AV49" i="1"/>
  <c r="AV52" i="1"/>
  <c r="AT54" i="1"/>
  <c r="X54" i="1" s="1"/>
  <c r="R55" i="1"/>
  <c r="AV66" i="1"/>
  <c r="Q72" i="1"/>
  <c r="AU72" i="1"/>
  <c r="AT78" i="1"/>
  <c r="X78" i="1" s="1"/>
  <c r="U79" i="1"/>
  <c r="AT87" i="1"/>
  <c r="X87" i="1" s="1"/>
  <c r="Q88" i="1"/>
  <c r="AU88" i="1"/>
  <c r="K93" i="1"/>
  <c r="AU107" i="1"/>
  <c r="R49" i="1"/>
  <c r="R52" i="1"/>
  <c r="AU54" i="1"/>
  <c r="J59" i="1"/>
  <c r="AV60" i="1"/>
  <c r="J62" i="1"/>
  <c r="AT62" i="1"/>
  <c r="X62" i="1" s="1"/>
  <c r="R63" i="1"/>
  <c r="J65" i="1"/>
  <c r="R66" i="1"/>
  <c r="H68" i="1"/>
  <c r="O71" i="1"/>
  <c r="R72" i="1"/>
  <c r="H76" i="1"/>
  <c r="AU78" i="1"/>
  <c r="Q86" i="1"/>
  <c r="AU87" i="1"/>
  <c r="R88" i="1"/>
  <c r="R113" i="1"/>
  <c r="J56" i="1"/>
  <c r="K59" i="1"/>
  <c r="R60" i="1"/>
  <c r="K62" i="1"/>
  <c r="K65" i="1"/>
  <c r="AT82" i="1"/>
  <c r="AT103" i="1"/>
  <c r="X103" i="1" s="1"/>
  <c r="AV59" i="1"/>
  <c r="AV62" i="1"/>
  <c r="AV65" i="1"/>
  <c r="AE68" i="1"/>
  <c r="AS68" i="1" s="1"/>
  <c r="H86" i="1"/>
  <c r="H90" i="1" s="1"/>
  <c r="AT58" i="1"/>
  <c r="X58" i="1" s="1"/>
  <c r="AT61" i="1"/>
  <c r="X61" i="1" s="1"/>
  <c r="AT64" i="1"/>
  <c r="X64" i="1" s="1"/>
  <c r="AV53" i="1"/>
  <c r="J55" i="1"/>
  <c r="AT55" i="1"/>
  <c r="X55" i="1" s="1"/>
  <c r="AU58" i="1"/>
  <c r="AU61" i="1"/>
  <c r="AU64" i="1"/>
  <c r="AV67" i="1"/>
  <c r="J72" i="1"/>
  <c r="AU79" i="1"/>
  <c r="V86" i="1"/>
  <c r="V90" i="1" s="1"/>
  <c r="J88" i="1"/>
  <c r="AU89" i="1"/>
  <c r="R106" i="1"/>
  <c r="AT113" i="1"/>
  <c r="AV105" i="1" l="1"/>
  <c r="V106" i="1"/>
  <c r="AU106" i="1" s="1"/>
  <c r="O110" i="1"/>
  <c r="AU105" i="1"/>
  <c r="AT105" i="1"/>
  <c r="T108" i="1"/>
  <c r="V108" i="1" s="1"/>
  <c r="AU108" i="1" s="1"/>
  <c r="P108" i="1"/>
  <c r="P110" i="1" s="1"/>
  <c r="P117" i="1" s="1"/>
  <c r="U83" i="1"/>
  <c r="AF117" i="1"/>
  <c r="AG117" i="1"/>
  <c r="AD110" i="1"/>
  <c r="AD117" i="1" s="1"/>
  <c r="AH117" i="1"/>
  <c r="AV14" i="1"/>
  <c r="L44" i="1"/>
  <c r="K44" i="1" s="1"/>
  <c r="J14" i="1"/>
  <c r="H12" i="1"/>
  <c r="H44" i="1" s="1"/>
  <c r="AU96" i="1"/>
  <c r="J108" i="1"/>
  <c r="G117" i="1"/>
  <c r="J83" i="1"/>
  <c r="R108" i="1"/>
  <c r="Q110" i="1"/>
  <c r="K71" i="1"/>
  <c r="AL110" i="1"/>
  <c r="AL117" i="1" s="1"/>
  <c r="AB117" i="1"/>
  <c r="R115" i="1"/>
  <c r="K83" i="1"/>
  <c r="AU14" i="1"/>
  <c r="AU86" i="1"/>
  <c r="AV115" i="1"/>
  <c r="AU115" i="1"/>
  <c r="T44" i="1"/>
  <c r="AE117" i="1"/>
  <c r="V83" i="1"/>
  <c r="AU83" i="1" s="1"/>
  <c r="AT86" i="1"/>
  <c r="X86" i="1" s="1"/>
  <c r="AT115" i="1"/>
  <c r="Q12" i="1"/>
  <c r="Z117" i="1"/>
  <c r="J93" i="1"/>
  <c r="R93" i="1"/>
  <c r="Q68" i="1"/>
  <c r="Y117" i="1"/>
  <c r="K90" i="1"/>
  <c r="J90" i="1"/>
  <c r="H110" i="1"/>
  <c r="J110" i="1" s="1"/>
  <c r="AT68" i="1"/>
  <c r="AV68" i="1"/>
  <c r="AU68" i="1"/>
  <c r="AV86" i="1"/>
  <c r="V12" i="1"/>
  <c r="AV90" i="1"/>
  <c r="AU90" i="1"/>
  <c r="AT90" i="1"/>
  <c r="AU24" i="1"/>
  <c r="K86" i="1"/>
  <c r="J86" i="1"/>
  <c r="R86" i="1"/>
  <c r="R90" i="1" s="1"/>
  <c r="K115" i="1"/>
  <c r="J115" i="1"/>
  <c r="R71" i="1"/>
  <c r="AS73" i="1"/>
  <c r="AC71" i="1"/>
  <c r="AC110" i="1" s="1"/>
  <c r="AV83" i="1"/>
  <c r="AS44" i="1"/>
  <c r="K12" i="1"/>
  <c r="U71" i="1"/>
  <c r="Q71" i="1"/>
  <c r="K68" i="1"/>
  <c r="J68" i="1"/>
  <c r="R68" i="1"/>
  <c r="AU25" i="1"/>
  <c r="AV25" i="1"/>
  <c r="AT25" i="1"/>
  <c r="X25" i="1" s="1"/>
  <c r="O44" i="1"/>
  <c r="U12" i="1"/>
  <c r="AT106" i="1" l="1"/>
  <c r="V110" i="1"/>
  <c r="J12" i="1"/>
  <c r="R110" i="1"/>
  <c r="AV108" i="1"/>
  <c r="U108" i="1"/>
  <c r="T110" i="1"/>
  <c r="T117" i="1" s="1"/>
  <c r="K110" i="1"/>
  <c r="K117" i="1" s="1"/>
  <c r="L117" i="1"/>
  <c r="I52" i="1" s="1"/>
  <c r="AT83" i="1"/>
  <c r="AT108" i="1"/>
  <c r="R44" i="1"/>
  <c r="AS71" i="1"/>
  <c r="AS110" i="1" s="1"/>
  <c r="AC117" i="1"/>
  <c r="AV44" i="1"/>
  <c r="AT73" i="1"/>
  <c r="AV73" i="1"/>
  <c r="AU73" i="1"/>
  <c r="V44" i="1"/>
  <c r="H117" i="1"/>
  <c r="J44" i="1"/>
  <c r="J117" i="1" s="1"/>
  <c r="U44" i="1"/>
  <c r="O117" i="1"/>
  <c r="Q44" i="1"/>
  <c r="U110" i="1" l="1"/>
  <c r="I23" i="1"/>
  <c r="I59" i="1"/>
  <c r="I104" i="1"/>
  <c r="I64" i="1"/>
  <c r="I113" i="1"/>
  <c r="I62" i="1"/>
  <c r="I93" i="1"/>
  <c r="I83" i="1"/>
  <c r="I73" i="1"/>
  <c r="I105" i="1"/>
  <c r="I110" i="1"/>
  <c r="I65" i="1"/>
  <c r="I115" i="1"/>
  <c r="I88" i="1"/>
  <c r="I58" i="1"/>
  <c r="I57" i="1"/>
  <c r="I108" i="1"/>
  <c r="I61" i="1"/>
  <c r="I56" i="1"/>
  <c r="I26" i="1"/>
  <c r="I106" i="1"/>
  <c r="I96" i="1"/>
  <c r="I14" i="1"/>
  <c r="I15" i="1"/>
  <c r="I89" i="1"/>
  <c r="I51" i="1"/>
  <c r="I72" i="1"/>
  <c r="I55" i="1"/>
  <c r="I54" i="1"/>
  <c r="I86" i="1"/>
  <c r="I22" i="1"/>
  <c r="I117" i="1"/>
  <c r="I19" i="1"/>
  <c r="I63" i="1"/>
  <c r="I53" i="1"/>
  <c r="I49" i="1"/>
  <c r="I24" i="1"/>
  <c r="I60" i="1"/>
  <c r="I25" i="1"/>
  <c r="I90" i="1"/>
  <c r="I17" i="1"/>
  <c r="I103" i="1"/>
  <c r="I66" i="1"/>
  <c r="I50" i="1"/>
  <c r="I67" i="1"/>
  <c r="I18" i="1"/>
  <c r="I114" i="1"/>
  <c r="I71" i="1"/>
  <c r="I13" i="1"/>
  <c r="I16" i="1"/>
  <c r="I68" i="1"/>
  <c r="R117" i="1"/>
  <c r="R119" i="1" s="1"/>
  <c r="U117" i="1"/>
  <c r="V117" i="1"/>
  <c r="V119" i="1" s="1"/>
  <c r="Q117" i="1"/>
  <c r="AU44" i="1"/>
  <c r="AT44" i="1"/>
  <c r="X44" i="1" s="1"/>
  <c r="AV71" i="1"/>
  <c r="AU71" i="1"/>
  <c r="AT71" i="1"/>
  <c r="I12" i="1" l="1"/>
  <c r="I44" i="1" s="1"/>
  <c r="AV110" i="1"/>
  <c r="AU110" i="1"/>
  <c r="AT110" i="1"/>
  <c r="AS117" i="1"/>
  <c r="AT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Nayana WJK Weeraman</author>
  </authors>
  <commentList>
    <comment ref="N6" authorId="0" shapeId="0" xr:uid="{22D0BDB0-D936-4281-A952-23562EA3C6CD}">
      <text>
        <r>
          <rPr>
            <b/>
            <sz val="9"/>
            <color indexed="81"/>
            <rFont val="Tahoma"/>
            <charset val="1"/>
          </rPr>
          <t>Nayana WJK Weeraman:</t>
        </r>
        <r>
          <rPr>
            <sz val="9"/>
            <color indexed="81"/>
            <rFont val="Tahoma"/>
            <charset val="1"/>
          </rPr>
          <t xml:space="preserve">
VO-03 ?</t>
        </r>
      </text>
    </comment>
    <comment ref="K7" authorId="0" shapeId="0" xr:uid="{DD3587D1-5EF2-4357-B038-DDAEA8535779}">
      <text>
        <r>
          <rPr>
            <b/>
            <sz val="9"/>
            <color indexed="81"/>
            <rFont val="Tahoma"/>
            <charset val="1"/>
          </rPr>
          <t>Nayana WJK Weeraman:</t>
        </r>
        <r>
          <rPr>
            <sz val="9"/>
            <color indexed="81"/>
            <rFont val="Tahoma"/>
            <charset val="1"/>
          </rPr>
          <t xml:space="preserve">
BP-08A</t>
        </r>
      </text>
    </comment>
  </commentList>
</comments>
</file>

<file path=xl/sharedStrings.xml><?xml version="1.0" encoding="utf-8"?>
<sst xmlns="http://schemas.openxmlformats.org/spreadsheetml/2006/main" count="759" uniqueCount="452">
  <si>
    <t>Project Name</t>
  </si>
  <si>
    <t>Plot 18</t>
  </si>
  <si>
    <t>Plot Number</t>
  </si>
  <si>
    <t>FCR for Month ending</t>
  </si>
  <si>
    <t>Previous Month</t>
  </si>
  <si>
    <t>Approved Business Plan</t>
  </si>
  <si>
    <t>December 2017</t>
  </si>
  <si>
    <t>TOC RESI</t>
  </si>
  <si>
    <t>TOC KCE</t>
  </si>
  <si>
    <t>Cost Code</t>
  </si>
  <si>
    <t>Scope of  Work</t>
  </si>
  <si>
    <t>Consultant / Regulatory Authority / Contractor</t>
  </si>
  <si>
    <t>Approved
Business Plan
Dec 2017  (Superseded)</t>
  </si>
  <si>
    <t xml:space="preserve"> TARGET BUDGET</t>
  </si>
  <si>
    <t>% of 
Total Cost</t>
  </si>
  <si>
    <t>Variance with Budget</t>
  </si>
  <si>
    <t>Variance with
last month</t>
  </si>
  <si>
    <t>% of works Certified</t>
  </si>
  <si>
    <t>Balance to
Certify</t>
  </si>
  <si>
    <t>Actual amount paid as % of Certified</t>
  </si>
  <si>
    <t>Balance
to pay</t>
  </si>
  <si>
    <t>Total future
cash flow</t>
  </si>
  <si>
    <t>Variance</t>
  </si>
  <si>
    <t>Check</t>
  </si>
  <si>
    <t>A</t>
  </si>
  <si>
    <t>CONSULTANCY FEES</t>
  </si>
  <si>
    <t>ONGOING CONSULTANCY AGREEMENTS</t>
  </si>
  <si>
    <t>FOSTERS &amp; PARTNERS</t>
  </si>
  <si>
    <t>ARCHITECT - SUPERVISION LEAD (FC @4.8)</t>
  </si>
  <si>
    <t>INTERIOR DESIGNER</t>
  </si>
  <si>
    <t>G&amp;B</t>
  </si>
  <si>
    <t>DSGN</t>
  </si>
  <si>
    <t>TRAFFIC ACCESS STUDY</t>
  </si>
  <si>
    <t>AL TURATH</t>
  </si>
  <si>
    <t>PROJECT MONITOR</t>
  </si>
  <si>
    <t>CONIN</t>
  </si>
  <si>
    <t xml:space="preserve">Q.S FEES </t>
  </si>
  <si>
    <t>HQS - EXCOMM-ECON-DUMEEQS-EBN</t>
  </si>
  <si>
    <t xml:space="preserve">SURVEY SERVICES, OQOOD SUBMISSION </t>
  </si>
  <si>
    <t xml:space="preserve">PRD </t>
  </si>
  <si>
    <t>VARIOUS</t>
  </si>
  <si>
    <t>HOTEL OPERATOR</t>
  </si>
  <si>
    <t>DORCHESTER</t>
  </si>
  <si>
    <t xml:space="preserve">MEP CONSULTANT </t>
  </si>
  <si>
    <t>EXTERIOR AND INTERIOR LIGHTING DESIGN</t>
  </si>
  <si>
    <t>LIGHT TOUCH</t>
  </si>
  <si>
    <t>SIGNAGE AND WAYWARD FINDING</t>
  </si>
  <si>
    <t>BRIMAX</t>
  </si>
  <si>
    <t>MIRAGE RESOURCES  - PROJECT MANAGERS</t>
  </si>
  <si>
    <t>MIRAGE</t>
  </si>
  <si>
    <t>WME</t>
  </si>
  <si>
    <t xml:space="preserve">FAÇADE ENGINEERING / BMU DESIGN </t>
  </si>
  <si>
    <t>MEINHARDT</t>
  </si>
  <si>
    <t>STRUCTURAL CONSULTANT</t>
  </si>
  <si>
    <t>BG&amp;E</t>
  </si>
  <si>
    <t>L17 &amp; L29 RESTAURANTS</t>
  </si>
  <si>
    <t>MITCHELL &amp; EADES</t>
  </si>
  <si>
    <t>IT CONSULTANT</t>
  </si>
  <si>
    <t>MEDIA TECH</t>
  </si>
  <si>
    <t>FIRE SAFETY CONSULTANCY</t>
  </si>
  <si>
    <t>VORTEX</t>
  </si>
  <si>
    <t>SUPERVISION SERVICES - BSBG</t>
  </si>
  <si>
    <t>BSBG</t>
  </si>
  <si>
    <t>ID Supervision-Hotel</t>
  </si>
  <si>
    <t>GAJ</t>
  </si>
  <si>
    <t>FOH MEP</t>
  </si>
  <si>
    <t>CEC</t>
  </si>
  <si>
    <t xml:space="preserve">Acoustic </t>
  </si>
  <si>
    <t>Acoustic Middle East</t>
  </si>
  <si>
    <t>Magnum Plus</t>
  </si>
  <si>
    <t>Art Consultant</t>
  </si>
  <si>
    <t>Amelie Maison D’Art</t>
  </si>
  <si>
    <t>RERA Valuation</t>
  </si>
  <si>
    <t>Land Sterling</t>
  </si>
  <si>
    <t>INACTIVE CONSULTANCY AGREEMENTS</t>
  </si>
  <si>
    <t>TBA</t>
  </si>
  <si>
    <t>TOTAL CONSULTANCY FEES</t>
  </si>
  <si>
    <t>B</t>
  </si>
  <si>
    <t>LOCAL AUTHORITY FEES</t>
  </si>
  <si>
    <t>POWER CONNECTION (TCL 7MW)</t>
  </si>
  <si>
    <t>DEWA</t>
  </si>
  <si>
    <t>POWER CONNECTION (TCL INCREASE BY 3.5MW)</t>
  </si>
  <si>
    <t>WATER CONNECTION/CHARGERS</t>
  </si>
  <si>
    <t>SUBSTATION FEES</t>
  </si>
  <si>
    <t xml:space="preserve">DUBAI CIVIL DEFENSE </t>
  </si>
  <si>
    <t>DCD</t>
  </si>
  <si>
    <t>CIVIL AVIATION</t>
  </si>
  <si>
    <t>PERMIT/ NOC CHARGES</t>
  </si>
  <si>
    <t>DUBAI MUNICIPALITY / DP</t>
  </si>
  <si>
    <t>ADDITIONAL GFA COSTS (80/FT2)</t>
  </si>
  <si>
    <t>DUBAI MUNICIPALITY</t>
  </si>
  <si>
    <t>BUILDING PERMIT EXCEPTION FEES</t>
  </si>
  <si>
    <t>INCREASED POWER (SUBSTATION CONTRIBUTION)</t>
  </si>
  <si>
    <t>DP</t>
  </si>
  <si>
    <t>ADDITIONAL HEIGHT</t>
  </si>
  <si>
    <t>ANNUAL MASTER-COMM CHARGES (2016-2020)</t>
  </si>
  <si>
    <t>DPG ADDITIONAL GFA COSTS (190/FT2)</t>
  </si>
  <si>
    <t>CONNECTION CHARGE+Deposit</t>
  </si>
  <si>
    <t>EMPOWER</t>
  </si>
  <si>
    <t xml:space="preserve">DEMAND CHARGERS/SECURITY </t>
  </si>
  <si>
    <t>LEED CERTIFICATION FEES</t>
  </si>
  <si>
    <t>USGBC</t>
  </si>
  <si>
    <t>LEGAL FEES AND FINANCE CHARGES</t>
  </si>
  <si>
    <t>RTA &amp; DLD</t>
  </si>
  <si>
    <t>TECOM</t>
  </si>
  <si>
    <t>TOTAL LOCAL AUTHORITY FEES</t>
  </si>
  <si>
    <t>C</t>
  </si>
  <si>
    <t>CAPITAL WORKS</t>
  </si>
  <si>
    <t>FACILITATING WORKS</t>
  </si>
  <si>
    <t>PILING, SHORING &amp; ENABLING WORKS</t>
  </si>
  <si>
    <t>NSCC</t>
  </si>
  <si>
    <t>OME SITE ESTABLISHMENT</t>
  </si>
  <si>
    <t>2+3+4+5</t>
  </si>
  <si>
    <t>RP TOTAL - MAIN WORKS &amp; PROVISIONAL SUMS &amp; CONTRACT FEES NOVATED</t>
  </si>
  <si>
    <t>LOOSE FF&amp;E</t>
  </si>
  <si>
    <t>LOOSE FF&amp;E FOR RESIDENTIAL AND HOTEL</t>
  </si>
  <si>
    <t>BOH EQUIPMENT-Commercial Kitchen and Laundry</t>
  </si>
  <si>
    <t>6.2.1</t>
  </si>
  <si>
    <t>Commercial Kitchen and Laundry</t>
  </si>
  <si>
    <t>6.2.2</t>
  </si>
  <si>
    <t>Gym Equipment</t>
  </si>
  <si>
    <t>Moved to Hotel public</t>
  </si>
  <si>
    <t>RESIDENCES FIT-OUT</t>
  </si>
  <si>
    <t>Residences - Fit out Package</t>
  </si>
  <si>
    <t>Residential Kitchen appliances</t>
  </si>
  <si>
    <t>Residences - Fit out Package Consultancy Fee</t>
  </si>
  <si>
    <t>Purchaser Customizations</t>
  </si>
  <si>
    <t>Residences - Furniture Package</t>
  </si>
  <si>
    <t>NEW CONTRACTOR - KHANSAHEB</t>
  </si>
  <si>
    <t>PAYMENTS TO RPJV SUBCONTRACTORS / SUPPLIERS</t>
  </si>
  <si>
    <t>Direct Payments (RPJV Historical Debt)</t>
  </si>
  <si>
    <t>Accrued retention payable to continuing SCs</t>
  </si>
  <si>
    <t>Advance payment credit (direct)</t>
  </si>
  <si>
    <t>Advance payment credit (PS)</t>
  </si>
  <si>
    <t>TOTAL CAPITAL WORKS</t>
  </si>
  <si>
    <t>D</t>
  </si>
  <si>
    <t>CONTINGENCIES</t>
  </si>
  <si>
    <t>CONSULTANT AND AUTHORITY FEES</t>
  </si>
  <si>
    <t>PRE-CONTRACT AND CAPITAL WORKS</t>
  </si>
  <si>
    <t>TOTAL CONTINGENCIES</t>
  </si>
  <si>
    <t>TOTAL COST FOR THE PROJECT (A + B + C + D - E)</t>
  </si>
  <si>
    <t>SN</t>
  </si>
  <si>
    <t>Company Name</t>
  </si>
  <si>
    <t xml:space="preserve">Certified </t>
  </si>
  <si>
    <t>Paid</t>
  </si>
  <si>
    <t>Al Ain Ahlia Insurance</t>
  </si>
  <si>
    <t>Al Turath</t>
  </si>
  <si>
    <t>Amelie Maison D'Art</t>
  </si>
  <si>
    <t>Business Bay LLC</t>
  </si>
  <si>
    <t>Conin</t>
  </si>
  <si>
    <t>Construct Branding</t>
  </si>
  <si>
    <t>Critical Path</t>
  </si>
  <si>
    <t>Daniel Turner</t>
  </si>
  <si>
    <t>Dorchester</t>
  </si>
  <si>
    <t>Econ QS</t>
  </si>
  <si>
    <t>Excom</t>
  </si>
  <si>
    <t>Fondue</t>
  </si>
  <si>
    <t>GAJ - Hotel</t>
  </si>
  <si>
    <t>Light Touch</t>
  </si>
  <si>
    <t>Magnum Plus Cleaning</t>
  </si>
  <si>
    <t>Mediatech</t>
  </si>
  <si>
    <t>Meinhardt</t>
  </si>
  <si>
    <t>Mirage</t>
  </si>
  <si>
    <t>Mitchell &amp; Eades</t>
  </si>
  <si>
    <t>Nasser Air Travel</t>
  </si>
  <si>
    <t>Roya</t>
  </si>
  <si>
    <t>U Travel</t>
  </si>
  <si>
    <t>U+A</t>
  </si>
  <si>
    <t>Vortex</t>
  </si>
  <si>
    <t>Khansaheb</t>
  </si>
  <si>
    <t>Al Shafar Interiors</t>
  </si>
  <si>
    <t>Empower DCS</t>
  </si>
  <si>
    <t>Elitser Technologies</t>
  </si>
  <si>
    <t>Fourth Limited</t>
  </si>
  <si>
    <t>IGME Information Technology</t>
  </si>
  <si>
    <t>Ian Banham - RESIDENCES</t>
  </si>
  <si>
    <t>Critical Path – Residences</t>
  </si>
  <si>
    <t>Bond Interiors-RESIDENCES</t>
  </si>
  <si>
    <t>IBA - RESIDENCES</t>
  </si>
  <si>
    <t>Light Touch - RESIDENCES</t>
  </si>
  <si>
    <t>IBA</t>
  </si>
  <si>
    <t>nov</t>
  </si>
  <si>
    <t>not entered</t>
  </si>
  <si>
    <t>Recrutment</t>
  </si>
  <si>
    <t>Daniel Turne</t>
  </si>
  <si>
    <t>As per PC</t>
  </si>
  <si>
    <t>NOT UPDATED</t>
  </si>
  <si>
    <t>Closed</t>
  </si>
  <si>
    <t>updated</t>
  </si>
  <si>
    <t>Oct</t>
  </si>
  <si>
    <t xml:space="preserve">TRAVEL COST </t>
  </si>
  <si>
    <t>Maison D’Art</t>
  </si>
  <si>
    <t>Tracker</t>
  </si>
  <si>
    <t>not in Tracker</t>
  </si>
  <si>
    <t>Certified</t>
  </si>
  <si>
    <t>HOTEL</t>
  </si>
  <si>
    <t xml:space="preserve">Pre-Opening </t>
  </si>
  <si>
    <t xml:space="preserve">OS&amp;E Payment Tracker </t>
  </si>
  <si>
    <t xml:space="preserve">CCM Fees </t>
  </si>
  <si>
    <t xml:space="preserve">FF&amp;E Payment Tracker </t>
  </si>
  <si>
    <t>RESI</t>
  </si>
  <si>
    <t>FF&amp;E Miscellaneous</t>
  </si>
  <si>
    <t>Plot -18 Payments -November 2022</t>
  </si>
  <si>
    <t>Total Contract</t>
  </si>
  <si>
    <t>Month</t>
  </si>
  <si>
    <t xml:space="preserve">IT </t>
  </si>
  <si>
    <t>Current month
Forecast Cost November 2022</t>
  </si>
  <si>
    <t>Amt
Certified</t>
  </si>
  <si>
    <t>Period</t>
  </si>
  <si>
    <t>Cumulative Upto date</t>
  </si>
  <si>
    <t>Monthly Fee Consultancy Services</t>
  </si>
  <si>
    <t>PROJECT MANAGEMENT</t>
  </si>
  <si>
    <t>DESIGN ARCHITECT - SUPERVISION</t>
  </si>
  <si>
    <t>ARCHITECT OF RECORD - SUPERVISION</t>
  </si>
  <si>
    <t>STRUCTURAL ENGINEER - SUPERVISION</t>
  </si>
  <si>
    <t>MEP ENGINEER - SUPERVISION</t>
  </si>
  <si>
    <t>LIGHTING ENGINEER - SUPERVISION</t>
  </si>
  <si>
    <t>LANDSCAPE ARCHITECT - SUPERVISION</t>
  </si>
  <si>
    <t>INTERIOR DESIGN - SUPERVISION</t>
  </si>
  <si>
    <t>QUANTITY SURVEYING</t>
  </si>
  <si>
    <t>ECON</t>
  </si>
  <si>
    <t xml:space="preserve">KITCHEN AND BACK OF HOUSE </t>
  </si>
  <si>
    <t>HOSPITALITY ADVISORY SERVICES</t>
  </si>
  <si>
    <t xml:space="preserve">Ian Banham &amp; Associates </t>
  </si>
  <si>
    <t xml:space="preserve">Planning consultant </t>
  </si>
  <si>
    <t>GBP</t>
  </si>
  <si>
    <t>EUR</t>
  </si>
  <si>
    <t>USD</t>
  </si>
  <si>
    <t>ELV Consultancy</t>
  </si>
  <si>
    <t>RECRUITMENTS</t>
  </si>
  <si>
    <t>BRANDING CONSULTANT</t>
  </si>
  <si>
    <t>Construct</t>
  </si>
  <si>
    <t>FF&amp;E PROCUREMNT</t>
  </si>
  <si>
    <t>PROCUREMENT &amp; STOCK CONTROL PLATFORM</t>
  </si>
  <si>
    <t>SERVICES</t>
  </si>
  <si>
    <t>IT SERVICES</t>
  </si>
  <si>
    <t xml:space="preserve">Consultant Name </t>
  </si>
  <si>
    <t>Description</t>
  </si>
  <si>
    <t>ID supervision</t>
  </si>
  <si>
    <t>MEP supervision</t>
  </si>
  <si>
    <t>Lighting</t>
  </si>
  <si>
    <t>2701 MEP design</t>
  </si>
  <si>
    <t>STG Innovations</t>
  </si>
  <si>
    <t xml:space="preserve">2701 Images </t>
  </si>
  <si>
    <t>May-22</t>
  </si>
  <si>
    <t>Gilles &amp; Boissier</t>
  </si>
  <si>
    <t>2701 ID design</t>
  </si>
  <si>
    <t>Oct-22</t>
  </si>
  <si>
    <t>CONSULTANCY FEES - RESIDENCE</t>
  </si>
  <si>
    <t>CONSULTANCY FEES - HOTEL</t>
  </si>
  <si>
    <t>Cumulative Upto Date</t>
  </si>
  <si>
    <t>Variations After November 2022</t>
  </si>
  <si>
    <t>Various Travel Companies</t>
  </si>
  <si>
    <t>Currency</t>
  </si>
  <si>
    <t>AED</t>
  </si>
  <si>
    <t>Original Contract Amount</t>
  </si>
  <si>
    <t>Payment for the Extended Period</t>
  </si>
  <si>
    <t>Variations approved to Date</t>
  </si>
  <si>
    <t>Original Contract Value</t>
  </si>
  <si>
    <t>Variations Approved to Date</t>
  </si>
  <si>
    <t>LPO  ref Plot-18/1989/2020</t>
  </si>
  <si>
    <t>LPO  ref Plot-18/2247/2021</t>
  </si>
  <si>
    <t>LPO  ref Plot-18/2621/2021</t>
  </si>
  <si>
    <t>LPO  ref Plot-18/2779/2021</t>
  </si>
  <si>
    <t>LPO  ref Plot-18/2968/2022</t>
  </si>
  <si>
    <t>LPO  ref Plot-18/3307/2022</t>
  </si>
  <si>
    <t>LPO  ref Plot-18/3397/2022</t>
  </si>
  <si>
    <t>LPO  ref Plot-18/3534/2022</t>
  </si>
  <si>
    <t>Contract Amount</t>
  </si>
  <si>
    <t>Variations</t>
  </si>
  <si>
    <t xml:space="preserve">New Contract Amount </t>
  </si>
  <si>
    <t>Variations Agreed</t>
  </si>
  <si>
    <t>LPO ref Proj/PLOT18/3324/2022</t>
  </si>
  <si>
    <t>LPO ref Proj/PLOT18/3647/2022</t>
  </si>
  <si>
    <t>LPO  ref Plot-18/1294/2018</t>
  </si>
  <si>
    <t>LPO  ref Plot-18/1380/2019</t>
  </si>
  <si>
    <t>LPO  ref Plot-18/1439/2019</t>
  </si>
  <si>
    <t>LPO  ref Plot-18/1575/2019</t>
  </si>
  <si>
    <t>LPO  ref Plot-18/1926/2020</t>
  </si>
  <si>
    <t>LPO  ref Plot-18/2105/2020</t>
  </si>
  <si>
    <t>LPO  ref Plot-18/2465/2021</t>
  </si>
  <si>
    <t>LPO  ref Plot-18/3165/2022</t>
  </si>
  <si>
    <t>LPO ref. PROJ/PLOT18/3266/2022</t>
  </si>
  <si>
    <t>LPO ref. PROJ/PLOT18/3645/2022</t>
  </si>
  <si>
    <t xml:space="preserve">Variations </t>
  </si>
  <si>
    <t>LPO ref Proj/PLOT18/3503/2022</t>
  </si>
  <si>
    <t>LPO  ref Plot-18/3048/2022</t>
  </si>
  <si>
    <t>LPO  ref Plot-18/3049/2022</t>
  </si>
  <si>
    <t>LPO  ref Plot-18/3486/2022</t>
  </si>
  <si>
    <t>LPO Ref: PROJ/PLOT18/3410/2022</t>
  </si>
  <si>
    <t>Consultant Tracker</t>
  </si>
  <si>
    <t xml:space="preserve">Item </t>
  </si>
  <si>
    <t xml:space="preserve">Consultant </t>
  </si>
  <si>
    <t>Scope of Works</t>
  </si>
  <si>
    <t>Contact</t>
  </si>
  <si>
    <t>Invoice by Consultant</t>
  </si>
  <si>
    <t>PC Issuence</t>
  </si>
  <si>
    <t>Historical Debt</t>
  </si>
  <si>
    <t xml:space="preserve">Service Agreement </t>
  </si>
  <si>
    <t>VOs</t>
  </si>
  <si>
    <t>Final Contract Sum</t>
  </si>
  <si>
    <t>BP-09</t>
  </si>
  <si>
    <t xml:space="preserve">Lead Architect </t>
  </si>
  <si>
    <t xml:space="preserve">Richard Round </t>
  </si>
  <si>
    <t xml:space="preserve"> </t>
  </si>
  <si>
    <t>BGE</t>
  </si>
  <si>
    <t xml:space="preserve">Structural </t>
  </si>
  <si>
    <t xml:space="preserve">Jack Stevenson </t>
  </si>
  <si>
    <t>MEP</t>
  </si>
  <si>
    <t xml:space="preserve">Ammar Al Sukar </t>
  </si>
  <si>
    <t>Ashhad Siddiqui</t>
  </si>
  <si>
    <t>U+A (in lie of LMS)</t>
  </si>
  <si>
    <t xml:space="preserve">Landscape </t>
  </si>
  <si>
    <t>Brett Ross</t>
  </si>
  <si>
    <t xml:space="preserve">No Invoice </t>
  </si>
  <si>
    <t>Brimax</t>
  </si>
  <si>
    <t xml:space="preserve">Signage &amp; Wayfinding </t>
  </si>
  <si>
    <t>Christian Berglehner</t>
  </si>
  <si>
    <t>Jensen Hughes / Shrimer</t>
  </si>
  <si>
    <t xml:space="preserve">Rashid Siddig </t>
  </si>
  <si>
    <t>Façade</t>
  </si>
  <si>
    <t xml:space="preserve">Paul Grove </t>
  </si>
  <si>
    <t>ELV</t>
  </si>
  <si>
    <t>Ged King</t>
  </si>
  <si>
    <t xml:space="preserve">MEP </t>
  </si>
  <si>
    <t>Sagr Kulkarni</t>
  </si>
  <si>
    <t xml:space="preserve">Kitchen Equipment </t>
  </si>
  <si>
    <t xml:space="preserve">Mark Burns </t>
  </si>
  <si>
    <t xml:space="preserve">Lighting </t>
  </si>
  <si>
    <t>Paul Miles</t>
  </si>
  <si>
    <t>AME</t>
  </si>
  <si>
    <t>Salama</t>
  </si>
  <si>
    <t>Mitchell &amp; Eades (L17 &amp; L29)</t>
  </si>
  <si>
    <t>Mitchell &amp; Eades (Musa Café)</t>
  </si>
  <si>
    <t>ALTHURATH</t>
  </si>
  <si>
    <t xml:space="preserve">G&amp;B - Hotel </t>
  </si>
  <si>
    <t>F+P</t>
  </si>
  <si>
    <t>EMTEC</t>
  </si>
  <si>
    <t>Empower</t>
  </si>
  <si>
    <t>Furnish Hospitality Trading</t>
  </si>
  <si>
    <t>Danial Turner</t>
  </si>
  <si>
    <t>IGME</t>
  </si>
  <si>
    <t>FOURTH</t>
  </si>
  <si>
    <t>Infrateq</t>
  </si>
  <si>
    <t>Oasys</t>
  </si>
  <si>
    <t>Elite Document Solutions Ltd</t>
  </si>
  <si>
    <t>Intelity Inc.</t>
  </si>
  <si>
    <t>Samsotech LLC</t>
  </si>
  <si>
    <t>Spire Solutions DMCC</t>
  </si>
  <si>
    <t>GOVERNMENT FEE</t>
  </si>
  <si>
    <t>CLEANING SERVICES</t>
  </si>
  <si>
    <t>DESIGN REVIEW</t>
  </si>
  <si>
    <t>Budgeting Solutions Ltd</t>
  </si>
  <si>
    <t>Key Information Technology</t>
  </si>
  <si>
    <t>VO-1</t>
  </si>
  <si>
    <t>VO-2</t>
  </si>
  <si>
    <t>BP Phasing</t>
  </si>
  <si>
    <t>FONDUE</t>
  </si>
  <si>
    <t>ROYA</t>
  </si>
  <si>
    <t>F&amp;B CONSULTANT</t>
  </si>
  <si>
    <t>HOTEL OPENING</t>
  </si>
  <si>
    <t>Payments
Certified by QS December 2022</t>
  </si>
  <si>
    <t>Variation - Units L2-03/04</t>
  </si>
  <si>
    <t>EOT</t>
  </si>
  <si>
    <t>BP-09-Additional</t>
  </si>
  <si>
    <t>Additional works</t>
  </si>
  <si>
    <t>Canopy</t>
  </si>
  <si>
    <t>Travel</t>
  </si>
  <si>
    <t xml:space="preserve">U+A </t>
  </si>
  <si>
    <t>PC No</t>
  </si>
  <si>
    <t>BSBG-12</t>
  </si>
  <si>
    <t xml:space="preserve">Econ </t>
  </si>
  <si>
    <t>Em Tec</t>
  </si>
  <si>
    <t>MEINH-06</t>
  </si>
  <si>
    <t>Salama Structural</t>
  </si>
  <si>
    <t>WME-09</t>
  </si>
  <si>
    <t>WME-08</t>
  </si>
  <si>
    <t>Residence</t>
  </si>
  <si>
    <t>CEC - Residences</t>
  </si>
  <si>
    <t>IB&amp;A - RESIDENCES</t>
  </si>
  <si>
    <t>ELS-1</t>
  </si>
  <si>
    <t>Elite Document Solutions</t>
  </si>
  <si>
    <t>Samsotech</t>
  </si>
  <si>
    <t>Spire Solutions</t>
  </si>
  <si>
    <t>OASYS</t>
  </si>
  <si>
    <t>Intelity</t>
  </si>
  <si>
    <t>ASI-WFA-02</t>
  </si>
  <si>
    <t>EW Cox</t>
  </si>
  <si>
    <t>WFA-01</t>
  </si>
  <si>
    <t>December 2022</t>
  </si>
  <si>
    <t>Actual amount paid by Finance 
(as at the end of December 2022)</t>
  </si>
  <si>
    <t>Fit Out Package - F&amp;B Hotel</t>
  </si>
  <si>
    <t>Facility Management / Operational Costs-Operational Supplies and Equipment</t>
  </si>
  <si>
    <t>Latest Cumilative</t>
  </si>
  <si>
    <t>b. Authorities</t>
  </si>
  <si>
    <t>Dubai Civil Defence</t>
  </si>
  <si>
    <t>c. OSE/IT</t>
  </si>
  <si>
    <t>Al Suwaidi</t>
  </si>
  <si>
    <t>Ayyam Gallery</t>
  </si>
  <si>
    <t>m-hance</t>
  </si>
  <si>
    <t>Salt TS</t>
  </si>
  <si>
    <t>SevenRooms</t>
  </si>
  <si>
    <t>Consultant</t>
  </si>
  <si>
    <t>Amount</t>
  </si>
  <si>
    <t>Total Amount until June 23</t>
  </si>
  <si>
    <t>Sep-22</t>
  </si>
  <si>
    <t>Conversion factor</t>
  </si>
  <si>
    <t>Amount in AED</t>
  </si>
  <si>
    <t>MUSA CAFÉ</t>
  </si>
  <si>
    <t>Apatrmnent DD</t>
  </si>
  <si>
    <t>Apartment VO(Tim)+ Additional Site Visits</t>
  </si>
  <si>
    <t>Additional Services</t>
  </si>
  <si>
    <t>PLOT18/1154/2021</t>
  </si>
  <si>
    <t>PLOT18/3466/2021</t>
  </si>
  <si>
    <t>PLOT18/3467/2022</t>
  </si>
  <si>
    <t>LPO  ref Plot-18/3395/2022</t>
  </si>
  <si>
    <t>Dumeeqs</t>
  </si>
  <si>
    <t>EBEN</t>
  </si>
  <si>
    <t>Various Vendors</t>
  </si>
  <si>
    <t>PRD</t>
  </si>
  <si>
    <t>Trackecr total up to Oct-22</t>
  </si>
  <si>
    <t>Allow for (Nov, Dec 22 +Jan-June 23) 8months @25,000.00</t>
  </si>
  <si>
    <t>Traval Cost</t>
  </si>
  <si>
    <t xml:space="preserve"> LANDSCAPE</t>
  </si>
  <si>
    <t>Paid upto December 22</t>
  </si>
  <si>
    <t>Extension Jan-June 23 6th months @40,000.00</t>
  </si>
  <si>
    <t>QS</t>
  </si>
  <si>
    <t>Secret Garden</t>
  </si>
  <si>
    <t>Landscape  changes</t>
  </si>
  <si>
    <t>Secret Garden/Butterfly Bar</t>
  </si>
  <si>
    <t>LPO to be issued</t>
  </si>
  <si>
    <t>Dochester</t>
  </si>
  <si>
    <t>NEW TSA</t>
  </si>
  <si>
    <t>TSA</t>
  </si>
  <si>
    <t>STAFF</t>
  </si>
  <si>
    <t>EXPENSES</t>
  </si>
  <si>
    <t>Brimaxx</t>
  </si>
  <si>
    <t>Pre-Novation</t>
  </si>
  <si>
    <t>Rate</t>
  </si>
  <si>
    <t>Revised Fee Oct, Nov, Dec 22</t>
  </si>
  <si>
    <t>May 22-Feb-23</t>
  </si>
  <si>
    <t>LPO ref. PROJ/PLOT18/3424/2022</t>
  </si>
  <si>
    <t>Acoustic Middle East -AME</t>
  </si>
  <si>
    <t>FF&amp;E Consultancy</t>
  </si>
  <si>
    <t>LPO  ref Plot-18/3411/2022</t>
  </si>
  <si>
    <t>EM-TEC</t>
  </si>
  <si>
    <t xml:space="preserve">Total Budget </t>
  </si>
  <si>
    <t>Previous month
Forecast Cost December 2022</t>
  </si>
  <si>
    <t>Current month
Forecast Cost January 2023</t>
  </si>
  <si>
    <t>EXTENSION (April -June 23)</t>
  </si>
  <si>
    <t>EXTENSION (April)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</si>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</sst>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&quot;-  &quot;;&quot; &quot;@"/>
    <numFmt numFmtId="165" formatCode="_(* #,##0_);_(* \(#,##0\);_(* &quot;-&quot;??_);_(@_)"/>
    <numFmt numFmtId="166" formatCode="#,##0.000_);\(#,##0.000\);&quot;-  &quot;;&quot; &quot;@"/>
    <numFmt numFmtId="167" formatCode="#,##0.00_);\(#,##0.00\);&quot;-  &quot;;&quot; &quot;@"/>
    <numFmt numFmtId="168" formatCode="#,##0.00000000_);\(#,##0.00000000\);&quot;-  &quot;;&quot; &quot;@"/>
    <numFmt numFmtId="169" formatCode="#,##0.00000_);\(#,##0.00000\);&quot;-  &quot;;&quot; &quot;@"/>
    <numFmt numFmtId="170" formatCode="_(* #,##0.000_);_(* \(#,##0.000\);_(* &quot;-&quot;??_);_(@_)"/>
    <numFmt numFmtId="171" formatCode="#,##0.000000000_);\(#,##0.000000000\);&quot;-  &quot;;&quot; &quot;@"/>
    <numFmt numFmtId="172" formatCode="#,##0.0000000000_);\(#,##0.0000000000\);&quot;-  &quot;;&quot; &quot;@"/>
    <numFmt numFmtId="173" formatCode="#,##0.00000000000_);\(#,##0.00000000000\);&quot;-  &quot;;&quot; &quot;@"/>
    <numFmt numFmtId="174" formatCode="#,##0.0000_);\(#,##0.0000\);&quot;-  &quot;;&quot; &quot;@"/>
    <numFmt numFmtId="175" formatCode="[$-409]mmm\-yy;@"/>
    <numFmt numFmtId="176" formatCode="0.0%"/>
    <numFmt numFmtId="177" formatCode="_(* #,##0.000_);_(* \(#,##0.000\);_(* &quot;-&quot;_);_(@_)"/>
    <numFmt numFmtId="178" formatCode="_(* #,##0.00_);_(* \(#,##0.00\);_(* &quot;-&quot;_);_(@_)"/>
    <numFmt numFmtId="179" formatCode="0%_);\-0%_);&quot;-  &quot;;&quot; &quot;@"/>
    <numFmt numFmtId="180" formatCode="_-* #,##0.0_-;\-* #,##0.0_-;_-* &quot;-&quot;??_-;_-@_-"/>
    <numFmt numFmtId="181" formatCode="0.00%_);\-0.00%_);&quot;-  &quot;;&quot; &quot;@"/>
    <numFmt numFmtId="182" formatCode="#,##0.0_);\(#,##0.0\);&quot;-  &quot;;&quot; &quot;@"/>
    <numFmt numFmtId="183" formatCode="#,##0.00000000000000000000_);\(#,##0.00000000000000000000\);&quot;-  &quot;;&quot; &quot;@"/>
    <numFmt numFmtId="184" formatCode="0.000000000000"/>
    <numFmt numFmtId="185" formatCode="_(* #,##0.0_);_(* \(#,##0.0\);_(* &quot;-&quot;_);_(@_)"/>
    <numFmt numFmtId="186" formatCode="0.000%"/>
    <numFmt numFmtId="187" formatCode="_(* #,##0.00000000000000000000_);_(* \(#,##0.00000000000000000000\);_(* &quot;-&quot;_);_(@_)"/>
    <numFmt numFmtId="188" formatCode="_-* #,##0.00_-;\-* #,##0.00_-;_-* \-??_-;_-@_-"/>
    <numFmt numFmtId="189" formatCode="_([$AED]\ * #,##0.00_);_([$AED]\ * \(#,##0.00\);_([$AED]\ * &quot;-&quot;??_);_(@_)"/>
    <numFmt numFmtId="190" formatCode="_([$AED]\ * #,##0.00_);_([$AED]\ * \(#,##0.00\);_([$AED]\ * \-??_);_(@_)"/>
    <numFmt numFmtId="191" formatCode="_(\$* #,##0.00_);_(\$* \(#,##0.00\);_(\$* \-??_);_(@_)"/>
    <numFmt numFmtId="192" formatCode="_(* #,##0.00_);_(* \(#,##0.00\);_(* \-??_);_(@_)"/>
    <numFmt numFmtId="193" formatCode="mmm\ yy"/>
    <numFmt numFmtId="194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rgb="FF00000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Segoe UI Symbol"/>
      <family val="2"/>
    </font>
    <font>
      <b/>
      <sz val="10"/>
      <color theme="1"/>
      <name val="Segoe UI Symbo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Arial"/>
      <family val="2"/>
    </font>
    <font>
      <sz val="11"/>
      <color theme="1"/>
      <name val="Calibri"/>
      <family val="2"/>
    </font>
    <font>
      <u/>
      <sz val="12"/>
      <name val="Arial"/>
      <family val="2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6EC04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hair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Protection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Protection="0">
      <alignment vertical="top"/>
    </xf>
    <xf numFmtId="181" fontId="1" fillId="0" borderId="0" applyFont="0" applyFill="0" applyBorder="0" applyProtection="0">
      <alignment vertical="top"/>
    </xf>
    <xf numFmtId="188" fontId="3" fillId="0" borderId="0" applyFill="0" applyBorder="0" applyProtection="0"/>
    <xf numFmtId="44" fontId="1" fillId="0" borderId="0" applyFont="0" applyFill="0" applyBorder="0" applyAlignment="0" applyProtection="0"/>
    <xf numFmtId="191" fontId="3" fillId="0" borderId="0" applyFill="0" applyBorder="0" applyProtection="0"/>
    <xf numFmtId="0" fontId="3" fillId="0" borderId="0"/>
    <xf numFmtId="39" fontId="28" fillId="0" borderId="0"/>
    <xf numFmtId="43" fontId="28" fillId="0" borderId="0" applyFont="0" applyFill="0" applyBorder="0" applyAlignment="0" applyProtection="0"/>
  </cellStyleXfs>
  <cellXfs count="659">
    <xf numFmtId="0" fontId="0" fillId="0" borderId="0" xfId="0"/>
    <xf numFmtId="0" fontId="2" fillId="0" borderId="0" xfId="3" applyNumberFormat="1" applyFont="1" applyAlignment="1">
      <alignment horizontal="center" vertical="center"/>
    </xf>
    <xf numFmtId="0" fontId="2" fillId="0" borderId="0" xfId="3" applyNumberFormat="1" applyFont="1" applyAlignment="1">
      <alignment horizontal="left" vertical="center"/>
    </xf>
    <xf numFmtId="165" fontId="4" fillId="0" borderId="0" xfId="4" applyNumberFormat="1" applyFont="1" applyAlignment="1">
      <alignment vertical="center"/>
    </xf>
    <xf numFmtId="165" fontId="4" fillId="2" borderId="1" xfId="4" applyNumberFormat="1" applyFont="1" applyFill="1" applyBorder="1" applyAlignment="1">
      <alignment horizontal="center" vertical="center"/>
    </xf>
    <xf numFmtId="164" fontId="5" fillId="0" borderId="0" xfId="3" applyFont="1">
      <alignment vertical="top"/>
    </xf>
    <xf numFmtId="164" fontId="2" fillId="0" borderId="0" xfId="3" applyFont="1" applyFill="1">
      <alignment vertical="top"/>
    </xf>
    <xf numFmtId="164" fontId="5" fillId="0" borderId="0" xfId="3" applyFont="1" applyFill="1" applyBorder="1">
      <alignment vertical="top"/>
    </xf>
    <xf numFmtId="164" fontId="5" fillId="0" borderId="0" xfId="3" applyFont="1" applyFill="1">
      <alignment vertical="top"/>
    </xf>
    <xf numFmtId="164" fontId="6" fillId="0" borderId="0" xfId="3" applyFont="1" applyAlignment="1">
      <alignment horizontal="center" vertical="center" wrapText="1"/>
    </xf>
    <xf numFmtId="164" fontId="5" fillId="0" borderId="0" xfId="3" applyFont="1" applyFill="1" applyAlignment="1">
      <alignment horizontal="right" vertical="top"/>
    </xf>
    <xf numFmtId="9" fontId="5" fillId="0" borderId="0" xfId="2" applyFont="1" applyFill="1" applyAlignment="1">
      <alignment horizontal="center" vertical="top"/>
    </xf>
    <xf numFmtId="9" fontId="5" fillId="0" borderId="0" xfId="2" applyFont="1" applyFill="1" applyAlignment="1">
      <alignment vertical="top"/>
    </xf>
    <xf numFmtId="166" fontId="2" fillId="0" borderId="0" xfId="3" applyNumberFormat="1" applyFont="1">
      <alignment vertical="top"/>
    </xf>
    <xf numFmtId="164" fontId="2" fillId="0" borderId="0" xfId="3" applyFont="1">
      <alignment vertical="top"/>
    </xf>
    <xf numFmtId="0" fontId="5" fillId="0" borderId="0" xfId="3" applyNumberFormat="1" applyFont="1">
      <alignment vertical="top"/>
    </xf>
    <xf numFmtId="167" fontId="5" fillId="0" borderId="0" xfId="3" applyNumberFormat="1" applyFont="1">
      <alignment vertical="top"/>
    </xf>
    <xf numFmtId="168" fontId="5" fillId="0" borderId="0" xfId="3" applyNumberFormat="1" applyFont="1">
      <alignment vertical="top"/>
    </xf>
    <xf numFmtId="49" fontId="4" fillId="2" borderId="1" xfId="4" applyNumberFormat="1" applyFont="1" applyFill="1" applyBorder="1" applyAlignment="1" applyProtection="1">
      <alignment horizontal="center" vertical="center"/>
      <protection locked="0"/>
    </xf>
    <xf numFmtId="169" fontId="5" fillId="0" borderId="0" xfId="3" applyNumberFormat="1" applyFont="1">
      <alignment vertical="top"/>
    </xf>
    <xf numFmtId="43" fontId="5" fillId="0" borderId="0" xfId="1" applyFont="1" applyAlignment="1">
      <alignment vertical="top"/>
    </xf>
    <xf numFmtId="170" fontId="5" fillId="0" borderId="0" xfId="2" applyNumberFormat="1" applyFont="1" applyFill="1" applyAlignment="1">
      <alignment horizontal="center" vertical="top"/>
    </xf>
    <xf numFmtId="171" fontId="5" fillId="0" borderId="0" xfId="3" applyNumberFormat="1" applyFont="1">
      <alignment vertical="top"/>
    </xf>
    <xf numFmtId="172" fontId="2" fillId="0" borderId="0" xfId="3" applyNumberFormat="1" applyFont="1">
      <alignment vertical="top"/>
    </xf>
    <xf numFmtId="10" fontId="5" fillId="0" borderId="0" xfId="2" applyNumberFormat="1" applyFont="1" applyFill="1" applyAlignment="1">
      <alignment horizontal="center" vertical="top"/>
    </xf>
    <xf numFmtId="166" fontId="5" fillId="0" borderId="0" xfId="3" applyNumberFormat="1" applyFont="1" applyFill="1">
      <alignment vertical="top"/>
    </xf>
    <xf numFmtId="9" fontId="5" fillId="3" borderId="0" xfId="2" applyFont="1" applyFill="1" applyAlignment="1">
      <alignment vertical="top"/>
    </xf>
    <xf numFmtId="173" fontId="2" fillId="0" borderId="0" xfId="3" applyNumberFormat="1" applyFont="1">
      <alignment vertical="top"/>
    </xf>
    <xf numFmtId="0" fontId="2" fillId="0" borderId="0" xfId="3" applyNumberFormat="1" applyFont="1" applyAlignment="1">
      <alignment vertical="center"/>
    </xf>
    <xf numFmtId="174" fontId="2" fillId="0" borderId="0" xfId="3" applyNumberFormat="1" applyFont="1" applyFill="1">
      <alignment vertical="top"/>
    </xf>
    <xf numFmtId="164" fontId="6" fillId="4" borderId="0" xfId="3" applyFont="1" applyFill="1" applyAlignment="1">
      <alignment horizontal="center" vertical="top"/>
    </xf>
    <xf numFmtId="164" fontId="5" fillId="0" borderId="0" xfId="3" applyFont="1" applyAlignment="1">
      <alignment horizontal="center" vertical="top"/>
    </xf>
    <xf numFmtId="164" fontId="5" fillId="0" borderId="0" xfId="3" applyFont="1" applyAlignment="1">
      <alignment horizontal="left" vertical="top"/>
    </xf>
    <xf numFmtId="164" fontId="2" fillId="0" borderId="0" xfId="3" applyFont="1" applyAlignment="1">
      <alignment horizontal="center" wrapText="1"/>
    </xf>
    <xf numFmtId="164" fontId="6" fillId="0" borderId="0" xfId="3" applyFont="1" applyBorder="1" applyAlignment="1">
      <alignment horizontal="center" vertical="center" wrapText="1"/>
    </xf>
    <xf numFmtId="164" fontId="6" fillId="0" borderId="0" xfId="3" applyFont="1" applyFill="1" applyBorder="1" applyAlignment="1">
      <alignment horizontal="center" vertical="center" wrapText="1"/>
    </xf>
    <xf numFmtId="0" fontId="5" fillId="0" borderId="0" xfId="3" applyNumberFormat="1" applyFont="1" applyAlignment="1">
      <alignment horizontal="center" vertical="top"/>
    </xf>
    <xf numFmtId="0" fontId="5" fillId="4" borderId="0" xfId="3" applyNumberFormat="1" applyFont="1" applyFill="1" applyAlignment="1">
      <alignment horizontal="center" vertical="top"/>
    </xf>
    <xf numFmtId="0" fontId="4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3" applyNumberFormat="1" applyFont="1" applyAlignment="1">
      <alignment horizontal="center" vertical="center"/>
    </xf>
    <xf numFmtId="0" fontId="7" fillId="0" borderId="0" xfId="3" applyNumberFormat="1" applyFont="1" applyAlignment="1">
      <alignment horizontal="left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4" borderId="0" xfId="3" applyNumberFormat="1" applyFont="1" applyFill="1" applyAlignment="1">
      <alignment horizontal="center" vertical="center"/>
    </xf>
    <xf numFmtId="175" fontId="4" fillId="4" borderId="9" xfId="3" applyNumberFormat="1" applyFont="1" applyFill="1" applyBorder="1" applyAlignment="1" applyProtection="1">
      <alignment horizontal="center" vertical="center" wrapText="1"/>
      <protection locked="0"/>
    </xf>
    <xf numFmtId="166" fontId="7" fillId="0" borderId="0" xfId="3" applyNumberFormat="1" applyFont="1" applyAlignment="1">
      <alignment horizontal="center" vertical="center"/>
    </xf>
    <xf numFmtId="0" fontId="8" fillId="0" borderId="0" xfId="3" applyNumberFormat="1" applyFont="1" applyAlignment="1">
      <alignment horizontal="center" vertical="center"/>
    </xf>
    <xf numFmtId="0" fontId="8" fillId="0" borderId="0" xfId="3" applyNumberFormat="1" applyFont="1" applyAlignment="1">
      <alignment horizontal="left" vertical="center"/>
    </xf>
    <xf numFmtId="0" fontId="8" fillId="0" borderId="0" xfId="4" applyNumberFormat="1" applyFont="1" applyAlignment="1">
      <alignment horizontal="center" vertical="center"/>
    </xf>
    <xf numFmtId="0" fontId="8" fillId="0" borderId="0" xfId="4" quotePrefix="1" applyNumberFormat="1" applyFont="1" applyAlignment="1">
      <alignment horizontal="center" vertical="center"/>
    </xf>
    <xf numFmtId="0" fontId="8" fillId="0" borderId="0" xfId="5" applyNumberFormat="1" applyFont="1" applyAlignment="1">
      <alignment horizontal="center" vertical="center"/>
    </xf>
    <xf numFmtId="0" fontId="8" fillId="0" borderId="0" xfId="3" quotePrefix="1" applyNumberFormat="1" applyFont="1" applyAlignment="1">
      <alignment horizontal="center" vertical="center"/>
    </xf>
    <xf numFmtId="0" fontId="8" fillId="0" borderId="0" xfId="3" applyNumberFormat="1" applyFont="1" applyFill="1" applyAlignment="1">
      <alignment horizontal="center" vertical="center"/>
    </xf>
    <xf numFmtId="0" fontId="8" fillId="4" borderId="0" xfId="3" applyNumberFormat="1" applyFont="1" applyFill="1" applyAlignment="1">
      <alignment horizontal="center" vertical="center"/>
    </xf>
    <xf numFmtId="166" fontId="8" fillId="0" borderId="0" xfId="3" applyNumberFormat="1" applyFont="1" applyAlignment="1">
      <alignment horizontal="center" vertical="center"/>
    </xf>
    <xf numFmtId="0" fontId="6" fillId="10" borderId="0" xfId="3" applyNumberFormat="1" applyFont="1" applyFill="1" applyAlignment="1">
      <alignment horizontal="center" vertical="top"/>
    </xf>
    <xf numFmtId="0" fontId="6" fillId="10" borderId="0" xfId="3" applyNumberFormat="1" applyFont="1" applyFill="1" applyAlignment="1">
      <alignment horizontal="left" vertical="top"/>
    </xf>
    <xf numFmtId="0" fontId="6" fillId="10" borderId="0" xfId="3" applyNumberFormat="1" applyFont="1" applyFill="1">
      <alignment vertical="top"/>
    </xf>
    <xf numFmtId="164" fontId="6" fillId="10" borderId="0" xfId="3" applyFont="1" applyFill="1">
      <alignment vertical="top"/>
    </xf>
    <xf numFmtId="164" fontId="4" fillId="10" borderId="0" xfId="3" applyFont="1" applyFill="1">
      <alignment vertical="top"/>
    </xf>
    <xf numFmtId="164" fontId="6" fillId="0" borderId="0" xfId="3" applyFont="1">
      <alignment vertical="top"/>
    </xf>
    <xf numFmtId="164" fontId="6" fillId="11" borderId="0" xfId="3" applyFont="1" applyFill="1">
      <alignment vertical="top"/>
    </xf>
    <xf numFmtId="164" fontId="6" fillId="0" borderId="0" xfId="3" applyFont="1" applyFill="1">
      <alignment vertical="top"/>
    </xf>
    <xf numFmtId="0" fontId="6" fillId="0" borderId="0" xfId="3" applyNumberFormat="1" applyFont="1">
      <alignment vertical="top"/>
    </xf>
    <xf numFmtId="0" fontId="6" fillId="0" borderId="0" xfId="3" applyNumberFormat="1" applyFont="1" applyAlignment="1">
      <alignment horizontal="left" vertical="top"/>
    </xf>
    <xf numFmtId="0" fontId="4" fillId="0" borderId="0" xfId="6" applyNumberFormat="1" applyFont="1">
      <alignment vertical="top"/>
    </xf>
    <xf numFmtId="0" fontId="2" fillId="0" borderId="0" xfId="6" applyNumberFormat="1" applyFont="1">
      <alignment vertical="top"/>
    </xf>
    <xf numFmtId="41" fontId="4" fillId="0" borderId="0" xfId="3" applyNumberFormat="1" applyFont="1">
      <alignment vertical="top"/>
    </xf>
    <xf numFmtId="176" fontId="4" fillId="0" borderId="0" xfId="3" applyNumberFormat="1" applyFont="1">
      <alignment vertical="top"/>
    </xf>
    <xf numFmtId="41" fontId="6" fillId="0" borderId="0" xfId="3" applyNumberFormat="1" applyFont="1">
      <alignment vertical="top"/>
    </xf>
    <xf numFmtId="176" fontId="6" fillId="0" borderId="0" xfId="2" applyNumberFormat="1" applyFont="1" applyAlignment="1">
      <alignment vertical="top"/>
    </xf>
    <xf numFmtId="164" fontId="5" fillId="4" borderId="0" xfId="3" applyFont="1" applyFill="1">
      <alignment vertical="top"/>
    </xf>
    <xf numFmtId="0" fontId="2" fillId="0" borderId="0" xfId="6" applyNumberFormat="1" applyFont="1" applyFill="1" applyAlignment="1">
      <alignment horizontal="left" vertical="top" indent="1"/>
    </xf>
    <xf numFmtId="0" fontId="2" fillId="0" borderId="0" xfId="3" applyNumberFormat="1" applyFont="1" applyFill="1">
      <alignment vertical="top"/>
    </xf>
    <xf numFmtId="41" fontId="5" fillId="0" borderId="0" xfId="3" applyNumberFormat="1" applyFont="1" applyFill="1">
      <alignment vertical="top"/>
    </xf>
    <xf numFmtId="176" fontId="5" fillId="0" borderId="0" xfId="2" applyNumberFormat="1" applyFont="1" applyFill="1" applyAlignment="1">
      <alignment vertical="top"/>
    </xf>
    <xf numFmtId="41" fontId="2" fillId="0" borderId="0" xfId="3" applyNumberFormat="1" applyFont="1" applyFill="1">
      <alignment vertical="top"/>
    </xf>
    <xf numFmtId="41" fontId="2" fillId="0" borderId="0" xfId="3" applyNumberFormat="1" applyFont="1">
      <alignment vertical="top"/>
    </xf>
    <xf numFmtId="164" fontId="2" fillId="4" borderId="0" xfId="3" applyFont="1" applyFill="1">
      <alignment vertical="top"/>
    </xf>
    <xf numFmtId="0" fontId="5" fillId="0" borderId="0" xfId="3" applyNumberFormat="1" applyFont="1" applyFill="1" applyAlignment="1">
      <alignment horizontal="center" vertical="top"/>
    </xf>
    <xf numFmtId="43" fontId="5" fillId="0" borderId="0" xfId="1" applyFont="1" applyFill="1" applyAlignment="1">
      <alignment vertical="top"/>
    </xf>
    <xf numFmtId="164" fontId="5" fillId="12" borderId="0" xfId="3" applyFont="1" applyFill="1">
      <alignment vertical="top"/>
    </xf>
    <xf numFmtId="164" fontId="2" fillId="13" borderId="0" xfId="3" applyFont="1" applyFill="1">
      <alignment vertical="top"/>
    </xf>
    <xf numFmtId="0" fontId="5" fillId="13" borderId="0" xfId="3" applyNumberFormat="1" applyFont="1" applyFill="1">
      <alignment vertical="top"/>
    </xf>
    <xf numFmtId="176" fontId="2" fillId="0" borderId="0" xfId="2" applyNumberFormat="1" applyFont="1" applyFill="1" applyAlignment="1">
      <alignment vertical="top"/>
    </xf>
    <xf numFmtId="164" fontId="2" fillId="7" borderId="0" xfId="3" applyFont="1" applyFill="1">
      <alignment vertical="top"/>
    </xf>
    <xf numFmtId="0" fontId="5" fillId="7" borderId="0" xfId="3" applyNumberFormat="1" applyFont="1" applyFill="1">
      <alignment vertical="top"/>
    </xf>
    <xf numFmtId="41" fontId="5" fillId="7" borderId="0" xfId="3" applyNumberFormat="1" applyFont="1" applyFill="1">
      <alignment vertical="top"/>
    </xf>
    <xf numFmtId="0" fontId="2" fillId="7" borderId="0" xfId="3" applyNumberFormat="1" applyFont="1" applyFill="1">
      <alignment vertical="top"/>
    </xf>
    <xf numFmtId="0" fontId="5" fillId="0" borderId="0" xfId="3" applyNumberFormat="1" applyFont="1" applyFill="1">
      <alignment vertical="top"/>
    </xf>
    <xf numFmtId="177" fontId="2" fillId="0" borderId="0" xfId="3" applyNumberFormat="1" applyFont="1" applyFill="1">
      <alignment vertical="top"/>
    </xf>
    <xf numFmtId="178" fontId="5" fillId="0" borderId="0" xfId="3" applyNumberFormat="1" applyFont="1" applyFill="1">
      <alignment vertical="top"/>
    </xf>
    <xf numFmtId="164" fontId="2" fillId="7" borderId="0" xfId="3" quotePrefix="1" applyFont="1" applyFill="1">
      <alignment vertical="top"/>
    </xf>
    <xf numFmtId="164" fontId="5" fillId="7" borderId="0" xfId="3" applyFont="1" applyFill="1">
      <alignment vertical="top"/>
    </xf>
    <xf numFmtId="0" fontId="2" fillId="0" borderId="0" xfId="3" applyNumberFormat="1" applyFont="1" applyFill="1" applyAlignment="1">
      <alignment horizontal="center" vertical="top"/>
    </xf>
    <xf numFmtId="164" fontId="2" fillId="12" borderId="0" xfId="3" applyFont="1" applyFill="1">
      <alignment vertical="top"/>
    </xf>
    <xf numFmtId="43" fontId="2" fillId="0" borderId="0" xfId="1" applyFont="1" applyFill="1" applyAlignment="1">
      <alignment vertical="top"/>
    </xf>
    <xf numFmtId="0" fontId="2" fillId="0" borderId="0" xfId="3" applyNumberFormat="1" applyFont="1" applyAlignment="1">
      <alignment horizontal="center" vertical="top"/>
    </xf>
    <xf numFmtId="41" fontId="4" fillId="0" borderId="0" xfId="3" applyNumberFormat="1" applyFont="1" applyFill="1">
      <alignment vertical="top"/>
    </xf>
    <xf numFmtId="176" fontId="4" fillId="0" borderId="0" xfId="2" applyNumberFormat="1" applyFont="1" applyAlignment="1">
      <alignment vertical="top"/>
    </xf>
    <xf numFmtId="0" fontId="2" fillId="0" borderId="0" xfId="3" applyNumberFormat="1" applyFont="1">
      <alignment vertical="top"/>
    </xf>
    <xf numFmtId="41" fontId="5" fillId="0" borderId="0" xfId="3" applyNumberFormat="1" applyFont="1">
      <alignment vertical="top"/>
    </xf>
    <xf numFmtId="176" fontId="5" fillId="0" borderId="0" xfId="2" applyNumberFormat="1" applyFont="1" applyAlignment="1">
      <alignment vertical="top"/>
    </xf>
    <xf numFmtId="0" fontId="6" fillId="0" borderId="0" xfId="3" applyNumberFormat="1" applyFont="1" applyFill="1" applyAlignment="1">
      <alignment horizontal="left" vertical="top"/>
    </xf>
    <xf numFmtId="0" fontId="6" fillId="0" borderId="0" xfId="3" applyNumberFormat="1" applyFont="1" applyAlignment="1">
      <alignment horizontal="center" vertical="top"/>
    </xf>
    <xf numFmtId="0" fontId="6" fillId="0" borderId="10" xfId="3" applyNumberFormat="1" applyFont="1" applyBorder="1" applyAlignment="1">
      <alignment horizontal="left" vertical="top"/>
    </xf>
    <xf numFmtId="0" fontId="6" fillId="0" borderId="10" xfId="3" applyNumberFormat="1" applyFont="1" applyBorder="1">
      <alignment vertical="top"/>
    </xf>
    <xf numFmtId="41" fontId="6" fillId="0" borderId="10" xfId="3" applyNumberFormat="1" applyFont="1" applyBorder="1">
      <alignment vertical="top"/>
    </xf>
    <xf numFmtId="41" fontId="6" fillId="0" borderId="10" xfId="3" applyNumberFormat="1" applyFont="1" applyFill="1" applyBorder="1">
      <alignment vertical="top"/>
    </xf>
    <xf numFmtId="176" fontId="6" fillId="0" borderId="10" xfId="3" applyNumberFormat="1" applyFont="1" applyBorder="1">
      <alignment vertical="top"/>
    </xf>
    <xf numFmtId="164" fontId="5" fillId="0" borderId="10" xfId="3" applyFont="1" applyBorder="1">
      <alignment vertical="top"/>
    </xf>
    <xf numFmtId="176" fontId="6" fillId="0" borderId="10" xfId="2" applyNumberFormat="1" applyFont="1" applyBorder="1" applyAlignment="1">
      <alignment vertical="top"/>
    </xf>
    <xf numFmtId="41" fontId="6" fillId="0" borderId="0" xfId="3" applyNumberFormat="1" applyFont="1" applyBorder="1">
      <alignment vertical="top"/>
    </xf>
    <xf numFmtId="164" fontId="6" fillId="0" borderId="10" xfId="3" applyFont="1" applyBorder="1">
      <alignment vertical="top"/>
    </xf>
    <xf numFmtId="164" fontId="4" fillId="0" borderId="10" xfId="3" applyFont="1" applyBorder="1">
      <alignment vertical="top"/>
    </xf>
    <xf numFmtId="0" fontId="10" fillId="0" borderId="0" xfId="3" applyNumberFormat="1" applyFont="1" applyAlignment="1">
      <alignment horizontal="center" vertical="top"/>
    </xf>
    <xf numFmtId="0" fontId="10" fillId="0" borderId="0" xfId="3" applyNumberFormat="1" applyFont="1" applyAlignment="1">
      <alignment horizontal="left" vertical="top"/>
    </xf>
    <xf numFmtId="0" fontId="10" fillId="0" borderId="0" xfId="3" applyNumberFormat="1" applyFont="1">
      <alignment vertical="top"/>
    </xf>
    <xf numFmtId="164" fontId="10" fillId="0" borderId="0" xfId="3" applyFont="1">
      <alignment vertical="top"/>
    </xf>
    <xf numFmtId="164" fontId="9" fillId="0" borderId="0" xfId="3" applyFont="1">
      <alignment vertical="top"/>
    </xf>
    <xf numFmtId="179" fontId="10" fillId="0" borderId="0" xfId="3" applyNumberFormat="1" applyFont="1">
      <alignment vertical="top"/>
    </xf>
    <xf numFmtId="164" fontId="10" fillId="0" borderId="0" xfId="3" applyFont="1" applyFill="1">
      <alignment vertical="top"/>
    </xf>
    <xf numFmtId="164" fontId="10" fillId="4" borderId="0" xfId="3" applyFont="1" applyFill="1">
      <alignment vertical="top"/>
    </xf>
    <xf numFmtId="180" fontId="6" fillId="0" borderId="0" xfId="3" applyNumberFormat="1" applyFont="1" applyAlignment="1">
      <alignment horizontal="center" vertical="top"/>
    </xf>
    <xf numFmtId="179" fontId="6" fillId="0" borderId="0" xfId="3" applyNumberFormat="1" applyFont="1">
      <alignment vertical="top"/>
    </xf>
    <xf numFmtId="164" fontId="2" fillId="10" borderId="0" xfId="3" applyFont="1" applyFill="1">
      <alignment vertical="top"/>
    </xf>
    <xf numFmtId="0" fontId="6" fillId="0" borderId="0" xfId="3" applyNumberFormat="1" applyFont="1" applyFill="1" applyAlignment="1">
      <alignment horizontal="left" vertical="center"/>
    </xf>
    <xf numFmtId="0" fontId="5" fillId="0" borderId="0" xfId="3" applyNumberFormat="1" applyFont="1" applyFill="1" applyAlignment="1">
      <alignment horizontal="left" vertical="top" indent="1"/>
    </xf>
    <xf numFmtId="41" fontId="2" fillId="0" borderId="0" xfId="3" applyNumberFormat="1" applyFont="1" applyFill="1" applyBorder="1" applyAlignment="1">
      <alignment vertical="center"/>
    </xf>
    <xf numFmtId="41" fontId="2" fillId="0" borderId="0" xfId="3" applyNumberFormat="1" applyFont="1" applyFill="1" applyBorder="1">
      <alignment vertical="top"/>
    </xf>
    <xf numFmtId="0" fontId="2" fillId="0" borderId="0" xfId="3" applyNumberFormat="1" applyFont="1" applyFill="1" applyAlignment="1">
      <alignment horizontal="left" vertical="top" indent="1"/>
    </xf>
    <xf numFmtId="164" fontId="2" fillId="6" borderId="0" xfId="3" applyFont="1" applyFill="1">
      <alignment vertical="top"/>
    </xf>
    <xf numFmtId="0" fontId="5" fillId="6" borderId="0" xfId="3" applyNumberFormat="1" applyFont="1" applyFill="1">
      <alignment vertical="top"/>
    </xf>
    <xf numFmtId="0" fontId="2" fillId="0" borderId="0" xfId="3" applyNumberFormat="1" applyFont="1" applyAlignment="1">
      <alignment horizontal="left" vertical="top" indent="1"/>
    </xf>
    <xf numFmtId="0" fontId="5" fillId="0" borderId="0" xfId="3" applyNumberFormat="1" applyFont="1" applyAlignment="1">
      <alignment horizontal="left" vertical="top" indent="1"/>
    </xf>
    <xf numFmtId="49" fontId="6" fillId="0" borderId="10" xfId="3" applyNumberFormat="1" applyFont="1" applyFill="1" applyBorder="1" applyAlignment="1">
      <alignment horizontal="left" vertical="top"/>
    </xf>
    <xf numFmtId="41" fontId="4" fillId="0" borderId="10" xfId="3" applyNumberFormat="1" applyFont="1" applyBorder="1">
      <alignment vertical="top"/>
    </xf>
    <xf numFmtId="43" fontId="4" fillId="0" borderId="10" xfId="1" applyFont="1" applyBorder="1" applyAlignment="1">
      <alignment vertical="top"/>
    </xf>
    <xf numFmtId="41" fontId="6" fillId="4" borderId="10" xfId="3" applyNumberFormat="1" applyFont="1" applyFill="1" applyBorder="1">
      <alignment vertical="top"/>
    </xf>
    <xf numFmtId="49" fontId="5" fillId="0" borderId="0" xfId="3" applyNumberFormat="1" applyFont="1" applyAlignment="1">
      <alignment horizontal="left" vertical="top"/>
    </xf>
    <xf numFmtId="179" fontId="5" fillId="0" borderId="0" xfId="3" applyNumberFormat="1" applyFont="1">
      <alignment vertical="top"/>
    </xf>
    <xf numFmtId="49" fontId="6" fillId="0" borderId="0" xfId="3" applyNumberFormat="1" applyFont="1" applyAlignment="1">
      <alignment horizontal="left" vertical="top"/>
    </xf>
    <xf numFmtId="43" fontId="6" fillId="0" borderId="0" xfId="3" applyNumberFormat="1" applyFont="1">
      <alignment vertical="top"/>
    </xf>
    <xf numFmtId="178" fontId="6" fillId="0" borderId="0" xfId="3" applyNumberFormat="1" applyFont="1">
      <alignment vertical="top"/>
    </xf>
    <xf numFmtId="164" fontId="6" fillId="0" borderId="0" xfId="3" applyFont="1" applyFill="1" applyAlignment="1">
      <alignment horizontal="center" vertical="top"/>
    </xf>
    <xf numFmtId="0" fontId="6" fillId="2" borderId="0" xfId="6" applyNumberFormat="1" applyFont="1" applyFill="1" applyAlignment="1">
      <alignment horizontal="left" vertical="top"/>
    </xf>
    <xf numFmtId="0" fontId="6" fillId="2" borderId="0" xfId="3" applyNumberFormat="1" applyFont="1" applyFill="1">
      <alignment vertical="top"/>
    </xf>
    <xf numFmtId="164" fontId="6" fillId="15" borderId="0" xfId="3" applyFont="1" applyFill="1">
      <alignment vertical="top"/>
    </xf>
    <xf numFmtId="41" fontId="6" fillId="0" borderId="0" xfId="3" applyNumberFormat="1" applyFont="1" applyFill="1">
      <alignment vertical="top"/>
    </xf>
    <xf numFmtId="176" fontId="6" fillId="0" borderId="0" xfId="7" applyNumberFormat="1" applyFont="1">
      <alignment vertical="top"/>
    </xf>
    <xf numFmtId="164" fontId="6" fillId="4" borderId="0" xfId="3" applyFont="1" applyFill="1">
      <alignment vertical="top"/>
    </xf>
    <xf numFmtId="164" fontId="5" fillId="0" borderId="0" xfId="3" applyFont="1" applyFill="1" applyAlignment="1">
      <alignment horizontal="center" vertical="top"/>
    </xf>
    <xf numFmtId="182" fontId="2" fillId="0" borderId="0" xfId="6" applyNumberFormat="1" applyFont="1" applyFill="1" applyAlignment="1">
      <alignment horizontal="left" vertical="top"/>
    </xf>
    <xf numFmtId="41" fontId="5" fillId="0" borderId="0" xfId="3" applyNumberFormat="1" applyFont="1" applyFill="1" applyBorder="1">
      <alignment vertical="top"/>
    </xf>
    <xf numFmtId="176" fontId="5" fillId="0" borderId="0" xfId="7" applyNumberFormat="1" applyFont="1" applyFill="1" applyBorder="1">
      <alignment vertical="top"/>
    </xf>
    <xf numFmtId="176" fontId="5" fillId="0" borderId="0" xfId="7" applyNumberFormat="1" applyFont="1" applyFill="1">
      <alignment vertical="top"/>
    </xf>
    <xf numFmtId="41" fontId="6" fillId="0" borderId="0" xfId="3" applyNumberFormat="1" applyFont="1" applyFill="1" applyBorder="1">
      <alignment vertical="top"/>
    </xf>
    <xf numFmtId="182" fontId="2" fillId="0" borderId="0" xfId="6" applyNumberFormat="1" applyFont="1" applyAlignment="1">
      <alignment horizontal="left" vertical="top"/>
    </xf>
    <xf numFmtId="41" fontId="2" fillId="0" borderId="0" xfId="3" applyNumberFormat="1" applyFont="1" applyBorder="1">
      <alignment vertical="top"/>
    </xf>
    <xf numFmtId="176" fontId="2" fillId="0" borderId="0" xfId="7" applyNumberFormat="1" applyFont="1" applyBorder="1">
      <alignment vertical="top"/>
    </xf>
    <xf numFmtId="41" fontId="5" fillId="0" borderId="0" xfId="3" applyNumberFormat="1" applyFont="1" applyBorder="1">
      <alignment vertical="top"/>
    </xf>
    <xf numFmtId="164" fontId="5" fillId="0" borderId="0" xfId="3" applyFont="1" applyBorder="1">
      <alignment vertical="top"/>
    </xf>
    <xf numFmtId="164" fontId="2" fillId="0" borderId="0" xfId="3" applyFont="1" applyFill="1" applyBorder="1">
      <alignment vertical="top"/>
    </xf>
    <xf numFmtId="176" fontId="2" fillId="0" borderId="0" xfId="7" applyNumberFormat="1" applyFont="1" applyFill="1" applyBorder="1">
      <alignment vertical="top"/>
    </xf>
    <xf numFmtId="176" fontId="2" fillId="0" borderId="0" xfId="7" applyNumberFormat="1" applyFont="1">
      <alignment vertical="top"/>
    </xf>
    <xf numFmtId="164" fontId="2" fillId="0" borderId="0" xfId="3" applyFont="1" applyBorder="1">
      <alignment vertical="top"/>
    </xf>
    <xf numFmtId="0" fontId="6" fillId="2" borderId="0" xfId="6" applyNumberFormat="1" applyFont="1" applyFill="1" applyBorder="1" applyAlignment="1">
      <alignment horizontal="left" vertical="top"/>
    </xf>
    <xf numFmtId="0" fontId="6" fillId="2" borderId="0" xfId="3" applyNumberFormat="1" applyFont="1" applyFill="1" applyBorder="1">
      <alignment vertical="top"/>
    </xf>
    <xf numFmtId="164" fontId="2" fillId="2" borderId="0" xfId="3" applyFont="1" applyFill="1" applyBorder="1">
      <alignment vertical="top"/>
    </xf>
    <xf numFmtId="41" fontId="4" fillId="0" borderId="0" xfId="3" applyNumberFormat="1" applyFont="1" applyFill="1" applyBorder="1">
      <alignment vertical="top"/>
    </xf>
    <xf numFmtId="164" fontId="6" fillId="0" borderId="0" xfId="3" applyFont="1" applyFill="1" applyBorder="1">
      <alignment vertical="top"/>
    </xf>
    <xf numFmtId="164" fontId="2" fillId="0" borderId="0" xfId="3" quotePrefix="1" applyFont="1" applyFill="1" applyBorder="1">
      <alignment vertical="top"/>
    </xf>
    <xf numFmtId="164" fontId="2" fillId="0" borderId="0" xfId="3" applyFont="1" applyFill="1" applyAlignment="1">
      <alignment horizontal="center" vertical="top"/>
    </xf>
    <xf numFmtId="182" fontId="4" fillId="0" borderId="0" xfId="6" applyNumberFormat="1" applyFont="1" applyAlignment="1">
      <alignment horizontal="left" vertical="top"/>
    </xf>
    <xf numFmtId="0" fontId="4" fillId="0" borderId="0" xfId="3" applyNumberFormat="1" applyFont="1" applyAlignment="1">
      <alignment horizontal="left" vertical="top" indent="1"/>
    </xf>
    <xf numFmtId="176" fontId="2" fillId="0" borderId="0" xfId="3" applyNumberFormat="1" applyFont="1">
      <alignment vertical="top"/>
    </xf>
    <xf numFmtId="183" fontId="5" fillId="0" borderId="0" xfId="3" applyNumberFormat="1" applyFont="1" applyFill="1">
      <alignment vertical="top"/>
    </xf>
    <xf numFmtId="0" fontId="6" fillId="0" borderId="0" xfId="6" applyNumberFormat="1" applyFont="1" applyFill="1" applyAlignment="1">
      <alignment horizontal="left" vertical="top"/>
    </xf>
    <xf numFmtId="0" fontId="6" fillId="0" borderId="0" xfId="3" applyNumberFormat="1" applyFont="1" applyFill="1">
      <alignment vertical="top"/>
    </xf>
    <xf numFmtId="176" fontId="2" fillId="0" borderId="0" xfId="7" applyNumberFormat="1" applyFont="1" applyFill="1">
      <alignment vertical="top"/>
    </xf>
    <xf numFmtId="182" fontId="2" fillId="0" borderId="0" xfId="6" applyNumberFormat="1" applyFont="1">
      <alignment vertical="top"/>
    </xf>
    <xf numFmtId="0" fontId="11" fillId="0" borderId="0" xfId="3" applyNumberFormat="1" applyFont="1">
      <alignment vertical="top"/>
    </xf>
    <xf numFmtId="164" fontId="2" fillId="0" borderId="0" xfId="3" quotePrefix="1" applyFont="1">
      <alignment vertical="top"/>
    </xf>
    <xf numFmtId="0" fontId="6" fillId="2" borderId="10" xfId="6" applyNumberFormat="1" applyFont="1" applyFill="1" applyBorder="1" applyAlignment="1">
      <alignment horizontal="left" vertical="top"/>
    </xf>
    <xf numFmtId="0" fontId="6" fillId="2" borderId="10" xfId="3" applyNumberFormat="1" applyFont="1" applyFill="1" applyBorder="1">
      <alignment vertical="top"/>
    </xf>
    <xf numFmtId="164" fontId="6" fillId="2" borderId="10" xfId="3" applyFont="1" applyFill="1" applyBorder="1">
      <alignment vertical="top"/>
    </xf>
    <xf numFmtId="176" fontId="6" fillId="0" borderId="10" xfId="7" applyNumberFormat="1" applyFont="1" applyBorder="1">
      <alignment vertical="top"/>
    </xf>
    <xf numFmtId="41" fontId="5" fillId="0" borderId="10" xfId="3" applyNumberFormat="1" applyFont="1" applyBorder="1">
      <alignment vertical="top"/>
    </xf>
    <xf numFmtId="176" fontId="4" fillId="0" borderId="10" xfId="7" applyNumberFormat="1" applyFont="1" applyBorder="1">
      <alignment vertical="top"/>
    </xf>
    <xf numFmtId="164" fontId="6" fillId="0" borderId="10" xfId="3" applyFont="1" applyFill="1" applyBorder="1">
      <alignment vertical="top"/>
    </xf>
    <xf numFmtId="164" fontId="6" fillId="4" borderId="10" xfId="3" applyFont="1" applyFill="1" applyBorder="1">
      <alignment vertical="top"/>
    </xf>
    <xf numFmtId="164" fontId="2" fillId="0" borderId="10" xfId="3" applyFont="1" applyBorder="1">
      <alignment vertical="top"/>
    </xf>
    <xf numFmtId="0" fontId="6" fillId="0" borderId="0" xfId="6" applyNumberFormat="1" applyFont="1" applyFill="1" applyBorder="1" applyAlignment="1">
      <alignment horizontal="left" vertical="top"/>
    </xf>
    <xf numFmtId="0" fontId="6" fillId="0" borderId="0" xfId="3" applyNumberFormat="1" applyFont="1" applyFill="1" applyBorder="1">
      <alignment vertical="top"/>
    </xf>
    <xf numFmtId="164" fontId="6" fillId="0" borderId="0" xfId="3" applyFont="1" applyBorder="1">
      <alignment vertical="top"/>
    </xf>
    <xf numFmtId="41" fontId="4" fillId="0" borderId="0" xfId="3" applyNumberFormat="1" applyFont="1" applyBorder="1">
      <alignment vertical="top"/>
    </xf>
    <xf numFmtId="176" fontId="6" fillId="0" borderId="0" xfId="7" applyNumberFormat="1" applyFont="1" applyBorder="1">
      <alignment vertical="top"/>
    </xf>
    <xf numFmtId="164" fontId="4" fillId="0" borderId="0" xfId="3" applyFont="1" applyBorder="1">
      <alignment vertical="top"/>
    </xf>
    <xf numFmtId="176" fontId="4" fillId="0" borderId="0" xfId="7" applyNumberFormat="1" applyFont="1" applyBorder="1">
      <alignment vertical="top"/>
    </xf>
    <xf numFmtId="164" fontId="6" fillId="4" borderId="0" xfId="3" applyFont="1" applyFill="1" applyBorder="1">
      <alignment vertical="top"/>
    </xf>
    <xf numFmtId="43" fontId="5" fillId="0" borderId="0" xfId="3" applyNumberFormat="1" applyFont="1">
      <alignment vertical="top"/>
    </xf>
    <xf numFmtId="164" fontId="6" fillId="12" borderId="0" xfId="3" applyFont="1" applyFill="1" applyBorder="1">
      <alignment vertical="top"/>
    </xf>
    <xf numFmtId="164" fontId="4" fillId="0" borderId="0" xfId="3" applyFont="1" applyFill="1">
      <alignment vertical="top"/>
    </xf>
    <xf numFmtId="184" fontId="2" fillId="0" borderId="0" xfId="3" applyNumberFormat="1" applyFont="1">
      <alignment vertical="top"/>
    </xf>
    <xf numFmtId="164" fontId="4" fillId="0" borderId="0" xfId="3" applyFont="1">
      <alignment vertical="top"/>
    </xf>
    <xf numFmtId="164" fontId="2" fillId="2" borderId="10" xfId="3" applyFont="1" applyFill="1" applyBorder="1">
      <alignment vertical="top"/>
    </xf>
    <xf numFmtId="41" fontId="2" fillId="0" borderId="10" xfId="3" applyNumberFormat="1" applyFont="1" applyBorder="1">
      <alignment vertical="top"/>
    </xf>
    <xf numFmtId="41" fontId="4" fillId="0" borderId="10" xfId="3" applyNumberFormat="1" applyFont="1" applyFill="1" applyBorder="1">
      <alignment vertical="top"/>
    </xf>
    <xf numFmtId="176" fontId="4" fillId="0" borderId="10" xfId="7" applyNumberFormat="1" applyFont="1" applyFill="1" applyBorder="1">
      <alignment vertical="top"/>
    </xf>
    <xf numFmtId="41" fontId="4" fillId="12" borderId="10" xfId="3" applyNumberFormat="1" applyFont="1" applyFill="1" applyBorder="1">
      <alignment vertical="top"/>
    </xf>
    <xf numFmtId="43" fontId="2" fillId="0" borderId="10" xfId="1" applyFont="1" applyBorder="1" applyAlignment="1">
      <alignment vertical="top"/>
    </xf>
    <xf numFmtId="164" fontId="2" fillId="0" borderId="10" xfId="3" applyFont="1" applyFill="1" applyBorder="1">
      <alignment vertical="top"/>
    </xf>
    <xf numFmtId="176" fontId="4" fillId="0" borderId="0" xfId="7" applyNumberFormat="1" applyFont="1" applyFill="1" applyBorder="1">
      <alignment vertical="top"/>
    </xf>
    <xf numFmtId="41" fontId="4" fillId="12" borderId="0" xfId="3" applyNumberFormat="1" applyFont="1" applyFill="1" applyBorder="1">
      <alignment vertical="top"/>
    </xf>
    <xf numFmtId="164" fontId="4" fillId="0" borderId="0" xfId="3" applyFont="1" applyAlignment="1">
      <alignment horizontal="right" vertical="top"/>
    </xf>
    <xf numFmtId="182" fontId="2" fillId="2" borderId="0" xfId="6" applyNumberFormat="1" applyFont="1" applyFill="1" applyAlignment="1">
      <alignment horizontal="left" vertical="top"/>
    </xf>
    <xf numFmtId="164" fontId="2" fillId="2" borderId="0" xfId="3" applyFont="1" applyFill="1">
      <alignment vertical="top"/>
    </xf>
    <xf numFmtId="41" fontId="4" fillId="0" borderId="0" xfId="3" applyNumberFormat="1" applyFont="1" applyAlignment="1">
      <alignment horizontal="right" vertical="top"/>
    </xf>
    <xf numFmtId="43" fontId="12" fillId="12" borderId="0" xfId="1" applyFont="1" applyFill="1"/>
    <xf numFmtId="185" fontId="2" fillId="7" borderId="0" xfId="3" applyNumberFormat="1" applyFont="1" applyFill="1">
      <alignment vertical="top"/>
    </xf>
    <xf numFmtId="182" fontId="4" fillId="0" borderId="0" xfId="6" applyNumberFormat="1" applyFont="1" applyFill="1" applyAlignment="1">
      <alignment horizontal="left" vertical="top"/>
    </xf>
    <xf numFmtId="0" fontId="4" fillId="0" borderId="0" xfId="3" applyNumberFormat="1" applyFont="1" applyFill="1" applyAlignment="1">
      <alignment horizontal="left" vertical="top" indent="1"/>
    </xf>
    <xf numFmtId="176" fontId="2" fillId="0" borderId="0" xfId="3" applyNumberFormat="1" applyFont="1" applyFill="1">
      <alignment vertical="top"/>
    </xf>
    <xf numFmtId="164" fontId="6" fillId="12" borderId="0" xfId="3" applyFont="1" applyFill="1">
      <alignment vertical="top"/>
    </xf>
    <xf numFmtId="186" fontId="5" fillId="0" borderId="0" xfId="2" applyNumberFormat="1" applyFont="1" applyFill="1" applyAlignment="1">
      <alignment vertical="top"/>
    </xf>
    <xf numFmtId="43" fontId="2" fillId="0" borderId="0" xfId="1" applyFont="1" applyAlignment="1">
      <alignment vertical="top"/>
    </xf>
    <xf numFmtId="0" fontId="4" fillId="0" borderId="0" xfId="3" applyNumberFormat="1" applyFont="1" applyFill="1" applyAlignment="1">
      <alignment horizontal="center" vertical="top"/>
    </xf>
    <xf numFmtId="49" fontId="4" fillId="2" borderId="10" xfId="3" applyNumberFormat="1" applyFont="1" applyFill="1" applyBorder="1" applyAlignment="1">
      <alignment horizontal="left" vertical="top"/>
    </xf>
    <xf numFmtId="0" fontId="4" fillId="2" borderId="10" xfId="3" applyNumberFormat="1" applyFont="1" applyFill="1" applyBorder="1">
      <alignment vertical="top"/>
    </xf>
    <xf numFmtId="164" fontId="5" fillId="0" borderId="10" xfId="3" applyFont="1" applyFill="1" applyBorder="1">
      <alignment vertical="top"/>
    </xf>
    <xf numFmtId="176" fontId="6" fillId="0" borderId="10" xfId="7" applyNumberFormat="1" applyFont="1" applyFill="1" applyBorder="1">
      <alignment vertical="top"/>
    </xf>
    <xf numFmtId="41" fontId="4" fillId="4" borderId="10" xfId="3" applyNumberFormat="1" applyFont="1" applyFill="1" applyBorder="1">
      <alignment vertical="top"/>
    </xf>
    <xf numFmtId="164" fontId="4" fillId="0" borderId="10" xfId="3" quotePrefix="1" applyFont="1" applyFill="1" applyBorder="1">
      <alignment vertical="top"/>
    </xf>
    <xf numFmtId="0" fontId="4" fillId="0" borderId="0" xfId="3" applyNumberFormat="1" applyFont="1">
      <alignment vertical="top"/>
    </xf>
    <xf numFmtId="49" fontId="4" fillId="0" borderId="0" xfId="3" applyNumberFormat="1" applyFont="1" applyBorder="1" applyAlignment="1">
      <alignment horizontal="left" vertical="top"/>
    </xf>
    <xf numFmtId="0" fontId="4" fillId="0" borderId="0" xfId="3" applyNumberFormat="1" applyFont="1" applyBorder="1">
      <alignment vertical="top"/>
    </xf>
    <xf numFmtId="176" fontId="6" fillId="0" borderId="0" xfId="7" applyNumberFormat="1" applyFont="1" applyFill="1" applyBorder="1">
      <alignment vertical="top"/>
    </xf>
    <xf numFmtId="41" fontId="6" fillId="4" borderId="0" xfId="3" applyNumberFormat="1" applyFont="1" applyFill="1" applyBorder="1">
      <alignment vertical="top"/>
    </xf>
    <xf numFmtId="180" fontId="6" fillId="0" borderId="0" xfId="3" applyNumberFormat="1" applyFont="1" applyFill="1" applyAlignment="1">
      <alignment horizontal="center" vertical="top"/>
    </xf>
    <xf numFmtId="43" fontId="6" fillId="0" borderId="0" xfId="1" applyFont="1" applyAlignment="1">
      <alignment vertical="top"/>
    </xf>
    <xf numFmtId="43" fontId="9" fillId="0" borderId="0" xfId="1" applyFont="1" applyAlignment="1">
      <alignment vertical="top"/>
    </xf>
    <xf numFmtId="187" fontId="5" fillId="0" borderId="0" xfId="3" applyNumberFormat="1" applyFont="1">
      <alignment vertical="top"/>
    </xf>
    <xf numFmtId="9" fontId="9" fillId="0" borderId="0" xfId="2" applyFont="1" applyAlignment="1">
      <alignment horizontal="left" vertical="top"/>
    </xf>
    <xf numFmtId="0" fontId="6" fillId="0" borderId="0" xfId="3" applyNumberFormat="1" applyFont="1" applyFill="1" applyAlignment="1">
      <alignment horizontal="center" vertical="top"/>
    </xf>
    <xf numFmtId="49" fontId="6" fillId="0" borderId="10" xfId="3" applyNumberFormat="1" applyFont="1" applyBorder="1" applyAlignment="1">
      <alignment horizontal="left" vertical="top"/>
    </xf>
    <xf numFmtId="0" fontId="5" fillId="0" borderId="0" xfId="3" applyNumberFormat="1" applyFont="1" applyAlignment="1">
      <alignment horizontal="left" vertical="top"/>
    </xf>
    <xf numFmtId="0" fontId="6" fillId="2" borderId="0" xfId="3" applyNumberFormat="1" applyFont="1" applyFill="1" applyAlignment="1">
      <alignment horizontal="center" vertical="top"/>
    </xf>
    <xf numFmtId="0" fontId="6" fillId="2" borderId="0" xfId="3" applyNumberFormat="1" applyFont="1" applyFill="1" applyAlignment="1">
      <alignment horizontal="left" vertical="top"/>
    </xf>
    <xf numFmtId="41" fontId="6" fillId="2" borderId="0" xfId="3" applyNumberFormat="1" applyFont="1" applyFill="1">
      <alignment vertical="top"/>
    </xf>
    <xf numFmtId="43" fontId="6" fillId="2" borderId="0" xfId="1" applyFont="1" applyFill="1" applyAlignment="1">
      <alignment vertical="top"/>
    </xf>
    <xf numFmtId="176" fontId="6" fillId="2" borderId="0" xfId="2" applyNumberFormat="1" applyFont="1" applyFill="1" applyAlignment="1">
      <alignment vertical="top"/>
    </xf>
    <xf numFmtId="41" fontId="6" fillId="15" borderId="0" xfId="3" applyNumberFormat="1" applyFont="1" applyFill="1">
      <alignment vertical="top"/>
    </xf>
    <xf numFmtId="164" fontId="6" fillId="2" borderId="0" xfId="3" applyFont="1" applyFill="1">
      <alignment vertical="top"/>
    </xf>
    <xf numFmtId="164" fontId="6" fillId="16" borderId="0" xfId="3" applyFont="1" applyFill="1">
      <alignment vertical="top"/>
    </xf>
    <xf numFmtId="43" fontId="6" fillId="0" borderId="0" xfId="1" applyFont="1" applyFill="1" applyAlignment="1">
      <alignment vertical="top"/>
    </xf>
    <xf numFmtId="176" fontId="6" fillId="0" borderId="0" xfId="2" applyNumberFormat="1" applyFont="1" applyFill="1" applyAlignment="1">
      <alignment vertical="top"/>
    </xf>
    <xf numFmtId="43" fontId="6" fillId="0" borderId="0" xfId="3" applyNumberFormat="1" applyFont="1" applyFill="1">
      <alignment vertical="top"/>
    </xf>
    <xf numFmtId="41" fontId="6" fillId="0" borderId="0" xfId="3" applyNumberFormat="1" applyFont="1" applyFill="1" applyAlignment="1">
      <alignment horizontal="right" vertical="top"/>
    </xf>
    <xf numFmtId="41" fontId="5" fillId="14" borderId="0" xfId="3" applyNumberFormat="1" applyFont="1" applyFill="1">
      <alignment vertical="top"/>
    </xf>
    <xf numFmtId="0" fontId="0" fillId="0" borderId="0" xfId="0" applyAlignment="1">
      <alignment horizontal="center"/>
    </xf>
    <xf numFmtId="43" fontId="0" fillId="0" borderId="0" xfId="1" applyFont="1"/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43" fontId="15" fillId="0" borderId="13" xfId="1" applyFont="1" applyBorder="1" applyAlignment="1">
      <alignment horizontal="center"/>
    </xf>
    <xf numFmtId="43" fontId="15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43" fontId="0" fillId="0" borderId="16" xfId="1" applyFont="1" applyBorder="1"/>
    <xf numFmtId="43" fontId="0" fillId="0" borderId="17" xfId="1" applyFont="1" applyBorder="1"/>
    <xf numFmtId="0" fontId="0" fillId="0" borderId="18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9" xfId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19" xfId="0" applyBorder="1"/>
    <xf numFmtId="0" fontId="5" fillId="14" borderId="0" xfId="3" applyNumberFormat="1" applyFont="1" applyFill="1" applyAlignment="1">
      <alignment horizontal="center" vertical="top"/>
    </xf>
    <xf numFmtId="43" fontId="0" fillId="14" borderId="17" xfId="1" applyFont="1" applyFill="1" applyBorder="1"/>
    <xf numFmtId="0" fontId="0" fillId="14" borderId="18" xfId="0" applyFill="1" applyBorder="1" applyAlignment="1">
      <alignment horizontal="center"/>
    </xf>
    <xf numFmtId="0" fontId="0" fillId="14" borderId="1" xfId="0" applyFill="1" applyBorder="1"/>
    <xf numFmtId="43" fontId="0" fillId="14" borderId="1" xfId="1" applyFont="1" applyFill="1" applyBorder="1"/>
    <xf numFmtId="43" fontId="0" fillId="14" borderId="19" xfId="1" applyFont="1" applyFill="1" applyBorder="1"/>
    <xf numFmtId="0" fontId="0" fillId="13" borderId="18" xfId="0" applyFill="1" applyBorder="1" applyAlignment="1">
      <alignment horizontal="center"/>
    </xf>
    <xf numFmtId="0" fontId="0" fillId="13" borderId="1" xfId="0" applyFill="1" applyBorder="1"/>
    <xf numFmtId="43" fontId="0" fillId="13" borderId="1" xfId="1" applyFont="1" applyFill="1" applyBorder="1"/>
    <xf numFmtId="43" fontId="0" fillId="13" borderId="19" xfId="1" applyFont="1" applyFill="1" applyBorder="1"/>
    <xf numFmtId="0" fontId="0" fillId="5" borderId="18" xfId="0" applyFill="1" applyBorder="1" applyAlignment="1">
      <alignment horizontal="center"/>
    </xf>
    <xf numFmtId="0" fontId="0" fillId="5" borderId="1" xfId="0" applyFill="1" applyBorder="1"/>
    <xf numFmtId="43" fontId="0" fillId="5" borderId="1" xfId="1" applyFont="1" applyFill="1" applyBorder="1"/>
    <xf numFmtId="43" fontId="0" fillId="5" borderId="19" xfId="1" applyFont="1" applyFill="1" applyBorder="1"/>
    <xf numFmtId="0" fontId="16" fillId="0" borderId="0" xfId="3" applyNumberFormat="1" applyFont="1" applyAlignment="1">
      <alignment horizontal="center" vertical="center"/>
    </xf>
    <xf numFmtId="0" fontId="0" fillId="19" borderId="18" xfId="0" applyFill="1" applyBorder="1" applyAlignment="1">
      <alignment horizontal="center"/>
    </xf>
    <xf numFmtId="0" fontId="0" fillId="19" borderId="1" xfId="0" applyFill="1" applyBorder="1"/>
    <xf numFmtId="43" fontId="0" fillId="19" borderId="1" xfId="1" applyFont="1" applyFill="1" applyBorder="1"/>
    <xf numFmtId="43" fontId="0" fillId="19" borderId="19" xfId="1" applyFont="1" applyFill="1" applyBorder="1"/>
    <xf numFmtId="0" fontId="0" fillId="20" borderId="18" xfId="0" applyFill="1" applyBorder="1" applyAlignment="1">
      <alignment horizontal="center"/>
    </xf>
    <xf numFmtId="0" fontId="0" fillId="20" borderId="1" xfId="0" applyFill="1" applyBorder="1"/>
    <xf numFmtId="43" fontId="0" fillId="20" borderId="1" xfId="1" applyFont="1" applyFill="1" applyBorder="1"/>
    <xf numFmtId="43" fontId="0" fillId="20" borderId="19" xfId="1" applyFont="1" applyFill="1" applyBorder="1"/>
    <xf numFmtId="0" fontId="0" fillId="17" borderId="18" xfId="0" applyFill="1" applyBorder="1" applyAlignment="1">
      <alignment horizontal="center"/>
    </xf>
    <xf numFmtId="0" fontId="0" fillId="17" borderId="1" xfId="0" applyFill="1" applyBorder="1"/>
    <xf numFmtId="43" fontId="0" fillId="17" borderId="1" xfId="1" applyFont="1" applyFill="1" applyBorder="1"/>
    <xf numFmtId="43" fontId="0" fillId="17" borderId="19" xfId="1" applyFont="1" applyFill="1" applyBorder="1"/>
    <xf numFmtId="0" fontId="0" fillId="21" borderId="18" xfId="0" applyFill="1" applyBorder="1" applyAlignment="1">
      <alignment horizontal="center"/>
    </xf>
    <xf numFmtId="0" fontId="0" fillId="21" borderId="1" xfId="0" applyFill="1" applyBorder="1"/>
    <xf numFmtId="43" fontId="0" fillId="21" borderId="1" xfId="1" applyFont="1" applyFill="1" applyBorder="1"/>
    <xf numFmtId="43" fontId="0" fillId="21" borderId="19" xfId="1" applyFont="1" applyFill="1" applyBorder="1"/>
    <xf numFmtId="0" fontId="0" fillId="0" borderId="0" xfId="0" applyAlignment="1">
      <alignment horizontal="right"/>
    </xf>
    <xf numFmtId="0" fontId="0" fillId="22" borderId="18" xfId="0" applyFill="1" applyBorder="1" applyAlignment="1">
      <alignment horizontal="center"/>
    </xf>
    <xf numFmtId="0" fontId="0" fillId="22" borderId="1" xfId="0" applyFill="1" applyBorder="1"/>
    <xf numFmtId="43" fontId="0" fillId="22" borderId="1" xfId="1" applyFont="1" applyFill="1" applyBorder="1"/>
    <xf numFmtId="43" fontId="0" fillId="22" borderId="19" xfId="1" applyFont="1" applyFill="1" applyBorder="1"/>
    <xf numFmtId="43" fontId="0" fillId="0" borderId="0" xfId="0" applyNumberFormat="1"/>
    <xf numFmtId="0" fontId="0" fillId="23" borderId="18" xfId="0" applyFill="1" applyBorder="1" applyAlignment="1">
      <alignment horizontal="center"/>
    </xf>
    <xf numFmtId="0" fontId="0" fillId="23" borderId="1" xfId="0" applyFill="1" applyBorder="1"/>
    <xf numFmtId="43" fontId="0" fillId="23" borderId="1" xfId="1" applyFont="1" applyFill="1" applyBorder="1"/>
    <xf numFmtId="43" fontId="0" fillId="23" borderId="19" xfId="1" applyFont="1" applyFill="1" applyBorder="1"/>
    <xf numFmtId="0" fontId="0" fillId="23" borderId="0" xfId="0" applyFill="1" applyAlignment="1">
      <alignment horizontal="center"/>
    </xf>
    <xf numFmtId="43" fontId="0" fillId="23" borderId="0" xfId="1" applyFont="1" applyFill="1"/>
    <xf numFmtId="43" fontId="0" fillId="0" borderId="0" xfId="1" applyFont="1" applyBorder="1"/>
    <xf numFmtId="0" fontId="0" fillId="18" borderId="18" xfId="0" applyFill="1" applyBorder="1" applyAlignment="1">
      <alignment horizontal="center"/>
    </xf>
    <xf numFmtId="0" fontId="0" fillId="18" borderId="1" xfId="0" applyFill="1" applyBorder="1"/>
    <xf numFmtId="43" fontId="0" fillId="18" borderId="1" xfId="1" applyFont="1" applyFill="1" applyBorder="1"/>
    <xf numFmtId="43" fontId="0" fillId="18" borderId="19" xfId="1" applyFont="1" applyFill="1" applyBorder="1"/>
    <xf numFmtId="0" fontId="0" fillId="0" borderId="2" xfId="0" applyBorder="1" applyAlignment="1">
      <alignment horizontal="center"/>
    </xf>
    <xf numFmtId="0" fontId="17" fillId="0" borderId="0" xfId="0" applyFont="1"/>
    <xf numFmtId="0" fontId="0" fillId="0" borderId="2" xfId="0" applyBorder="1"/>
    <xf numFmtId="43" fontId="0" fillId="0" borderId="1" xfId="0" applyNumberFormat="1" applyBorder="1"/>
    <xf numFmtId="0" fontId="0" fillId="0" borderId="18" xfId="0" applyBorder="1"/>
    <xf numFmtId="43" fontId="0" fillId="0" borderId="18" xfId="1" applyFont="1" applyBorder="1"/>
    <xf numFmtId="43" fontId="0" fillId="0" borderId="18" xfId="1" applyFont="1" applyBorder="1" applyAlignment="1">
      <alignment horizontal="right"/>
    </xf>
    <xf numFmtId="43" fontId="0" fillId="13" borderId="18" xfId="1" applyFont="1" applyFill="1" applyBorder="1"/>
    <xf numFmtId="0" fontId="0" fillId="0" borderId="25" xfId="0" applyBorder="1"/>
    <xf numFmtId="0" fontId="0" fillId="0" borderId="26" xfId="0" applyBorder="1"/>
    <xf numFmtId="43" fontId="0" fillId="0" borderId="27" xfId="1" applyFont="1" applyBorder="1"/>
    <xf numFmtId="0" fontId="0" fillId="0" borderId="28" xfId="0" applyBorder="1"/>
    <xf numFmtId="0" fontId="0" fillId="0" borderId="8" xfId="0" applyBorder="1"/>
    <xf numFmtId="0" fontId="0" fillId="0" borderId="29" xfId="0" applyBorder="1"/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43" fontId="0" fillId="0" borderId="2" xfId="1" applyFont="1" applyBorder="1"/>
    <xf numFmtId="0" fontId="17" fillId="0" borderId="0" xfId="0" applyFont="1" applyAlignment="1">
      <alignment horizontal="left"/>
    </xf>
    <xf numFmtId="165" fontId="0" fillId="0" borderId="0" xfId="1" applyNumberFormat="1" applyFont="1" applyAlignment="1"/>
    <xf numFmtId="0" fontId="0" fillId="10" borderId="0" xfId="0" applyFill="1" applyAlignment="1">
      <alignment horizontal="center"/>
    </xf>
    <xf numFmtId="0" fontId="15" fillId="10" borderId="0" xfId="0" applyFont="1" applyFill="1"/>
    <xf numFmtId="0" fontId="0" fillId="10" borderId="0" xfId="0" applyFill="1"/>
    <xf numFmtId="165" fontId="0" fillId="10" borderId="0" xfId="1" applyNumberFormat="1" applyFont="1" applyFill="1" applyAlignment="1"/>
    <xf numFmtId="43" fontId="0" fillId="0" borderId="0" xfId="1" applyFont="1" applyFill="1"/>
    <xf numFmtId="0" fontId="20" fillId="0" borderId="0" xfId="0" applyFont="1"/>
    <xf numFmtId="43" fontId="20" fillId="0" borderId="0" xfId="1" applyFont="1" applyFill="1"/>
    <xf numFmtId="165" fontId="0" fillId="0" borderId="0" xfId="1" applyNumberFormat="1" applyFont="1" applyFill="1"/>
    <xf numFmtId="43" fontId="0" fillId="0" borderId="0" xfId="1" applyFont="1" applyFill="1" applyBorder="1"/>
    <xf numFmtId="0" fontId="21" fillId="0" borderId="0" xfId="0" applyFont="1"/>
    <xf numFmtId="165" fontId="0" fillId="0" borderId="0" xfId="1" applyNumberFormat="1" applyFont="1"/>
    <xf numFmtId="0" fontId="0" fillId="26" borderId="0" xfId="0" applyFill="1"/>
    <xf numFmtId="165" fontId="0" fillId="26" borderId="0" xfId="1" applyNumberFormat="1" applyFont="1" applyFill="1" applyAlignment="1"/>
    <xf numFmtId="0" fontId="0" fillId="25" borderId="30" xfId="0" applyFill="1" applyBorder="1"/>
    <xf numFmtId="43" fontId="18" fillId="25" borderId="30" xfId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165" fontId="15" fillId="0" borderId="0" xfId="1" applyNumberFormat="1" applyFont="1" applyAlignment="1"/>
    <xf numFmtId="43" fontId="15" fillId="0" borderId="0" xfId="1" applyFont="1"/>
    <xf numFmtId="0" fontId="15" fillId="0" borderId="33" xfId="0" applyFont="1" applyBorder="1" applyAlignment="1">
      <alignment horizontal="center" vertical="center"/>
    </xf>
    <xf numFmtId="43" fontId="15" fillId="0" borderId="22" xfId="1" applyFont="1" applyBorder="1" applyAlignment="1">
      <alignment horizontal="center" vertical="center"/>
    </xf>
    <xf numFmtId="0" fontId="0" fillId="0" borderId="38" xfId="0" applyBorder="1"/>
    <xf numFmtId="0" fontId="0" fillId="0" borderId="15" xfId="0" applyBorder="1"/>
    <xf numFmtId="0" fontId="0" fillId="0" borderId="45" xfId="0" applyBorder="1" applyAlignment="1">
      <alignment horizontal="center"/>
    </xf>
    <xf numFmtId="43" fontId="0" fillId="0" borderId="45" xfId="1" applyFont="1" applyFill="1" applyBorder="1"/>
    <xf numFmtId="0" fontId="0" fillId="0" borderId="46" xfId="0" applyBorder="1" applyAlignment="1">
      <alignment horizontal="center"/>
    </xf>
    <xf numFmtId="43" fontId="0" fillId="0" borderId="46" xfId="1" applyFont="1" applyFill="1" applyBorder="1"/>
    <xf numFmtId="0" fontId="0" fillId="0" borderId="47" xfId="0" applyBorder="1" applyAlignment="1">
      <alignment horizontal="center"/>
    </xf>
    <xf numFmtId="0" fontId="0" fillId="27" borderId="44" xfId="0" applyFill="1" applyBorder="1"/>
    <xf numFmtId="0" fontId="0" fillId="27" borderId="30" xfId="0" applyFill="1" applyBorder="1"/>
    <xf numFmtId="43" fontId="0" fillId="0" borderId="38" xfId="1" applyFont="1" applyBorder="1"/>
    <xf numFmtId="0" fontId="0" fillId="27" borderId="9" xfId="0" applyFill="1" applyBorder="1"/>
    <xf numFmtId="0" fontId="0" fillId="0" borderId="48" xfId="0" applyBorder="1"/>
    <xf numFmtId="43" fontId="15" fillId="0" borderId="33" xfId="1" applyFont="1" applyBorder="1"/>
    <xf numFmtId="0" fontId="19" fillId="24" borderId="0" xfId="0" applyFont="1" applyFill="1" applyAlignment="1">
      <alignment horizontal="center" vertical="center"/>
    </xf>
    <xf numFmtId="165" fontId="18" fillId="24" borderId="0" xfId="1" applyNumberFormat="1" applyFont="1" applyFill="1" applyAlignment="1">
      <alignment horizontal="center" vertical="center" wrapText="1"/>
    </xf>
    <xf numFmtId="17" fontId="18" fillId="24" borderId="0" xfId="0" applyNumberFormat="1" applyFont="1" applyFill="1" applyAlignment="1">
      <alignment horizontal="center" vertical="center"/>
    </xf>
    <xf numFmtId="17" fontId="18" fillId="24" borderId="0" xfId="0" applyNumberFormat="1" applyFont="1" applyFill="1" applyAlignment="1">
      <alignment horizontal="center" vertical="center" wrapText="1"/>
    </xf>
    <xf numFmtId="0" fontId="0" fillId="0" borderId="46" xfId="0" applyBorder="1"/>
    <xf numFmtId="0" fontId="0" fillId="0" borderId="0" xfId="0" applyAlignment="1">
      <alignment horizontal="center" vertical="center"/>
    </xf>
    <xf numFmtId="43" fontId="0" fillId="0" borderId="0" xfId="1" applyFont="1" applyFill="1" applyAlignment="1"/>
    <xf numFmtId="0" fontId="0" fillId="0" borderId="49" xfId="0" applyBorder="1" applyAlignment="1">
      <alignment horizontal="center"/>
    </xf>
    <xf numFmtId="41" fontId="5" fillId="19" borderId="0" xfId="3" applyNumberFormat="1" applyFont="1" applyFill="1">
      <alignment vertical="top"/>
    </xf>
    <xf numFmtId="176" fontId="6" fillId="0" borderId="0" xfId="3" applyNumberFormat="1" applyFont="1" applyBorder="1">
      <alignment vertical="top"/>
    </xf>
    <xf numFmtId="0" fontId="6" fillId="0" borderId="0" xfId="3" applyNumberFormat="1" applyFont="1" applyBorder="1">
      <alignment vertical="top"/>
    </xf>
    <xf numFmtId="0" fontId="6" fillId="0" borderId="0" xfId="3" applyNumberFormat="1" applyFont="1" applyBorder="1" applyAlignment="1">
      <alignment horizontal="left" vertical="top"/>
    </xf>
    <xf numFmtId="176" fontId="6" fillId="0" borderId="0" xfId="2" applyNumberFormat="1" applyFont="1" applyBorder="1" applyAlignment="1">
      <alignment vertical="top"/>
    </xf>
    <xf numFmtId="0" fontId="15" fillId="0" borderId="0" xfId="0" applyFont="1" applyAlignment="1">
      <alignment horizontal="center" vertical="center"/>
    </xf>
    <xf numFmtId="43" fontId="0" fillId="0" borderId="0" xfId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39" fontId="28" fillId="0" borderId="1" xfId="12" applyBorder="1" applyAlignment="1">
      <alignment horizontal="center" vertical="center"/>
    </xf>
    <xf numFmtId="0" fontId="28" fillId="0" borderId="1" xfId="12" applyNumberFormat="1" applyBorder="1" applyAlignment="1">
      <alignment horizontal="center" vertical="center"/>
    </xf>
    <xf numFmtId="43" fontId="28" fillId="0" borderId="1" xfId="13" applyFont="1" applyBorder="1" applyAlignment="1">
      <alignment horizontal="center" vertical="center"/>
    </xf>
    <xf numFmtId="39" fontId="28" fillId="0" borderId="0" xfId="12" applyAlignment="1">
      <alignment horizontal="center" vertical="center"/>
    </xf>
    <xf numFmtId="39" fontId="28" fillId="0" borderId="0" xfId="12"/>
    <xf numFmtId="0" fontId="28" fillId="0" borderId="0" xfId="12" applyNumberFormat="1" applyAlignment="1">
      <alignment horizontal="center" vertical="center"/>
    </xf>
    <xf numFmtId="43" fontId="28" fillId="0" borderId="0" xfId="13" applyFont="1"/>
    <xf numFmtId="0" fontId="28" fillId="0" borderId="0" xfId="12" applyNumberFormat="1" applyAlignment="1">
      <alignment horizontal="center"/>
    </xf>
    <xf numFmtId="39" fontId="28" fillId="13" borderId="1" xfId="12" applyFill="1" applyBorder="1"/>
    <xf numFmtId="0" fontId="28" fillId="13" borderId="1" xfId="12" applyNumberFormat="1" applyFill="1" applyBorder="1" applyAlignment="1">
      <alignment horizontal="center" vertical="center"/>
    </xf>
    <xf numFmtId="43" fontId="28" fillId="13" borderId="1" xfId="13" applyFont="1" applyFill="1" applyBorder="1" applyAlignment="1">
      <alignment horizontal="center"/>
    </xf>
    <xf numFmtId="0" fontId="28" fillId="13" borderId="1" xfId="12" applyNumberFormat="1" applyFill="1" applyBorder="1" applyAlignment="1">
      <alignment horizontal="center"/>
    </xf>
    <xf numFmtId="43" fontId="28" fillId="13" borderId="21" xfId="13" applyFont="1" applyFill="1" applyBorder="1" applyAlignment="1">
      <alignment horizontal="center"/>
    </xf>
    <xf numFmtId="43" fontId="29" fillId="0" borderId="0" xfId="13" quotePrefix="1" applyFont="1" applyFill="1"/>
    <xf numFmtId="39" fontId="28" fillId="0" borderId="1" xfId="12" applyBorder="1"/>
    <xf numFmtId="43" fontId="28" fillId="0" borderId="1" xfId="13" applyFont="1" applyBorder="1" applyAlignment="1">
      <alignment horizontal="center"/>
    </xf>
    <xf numFmtId="0" fontId="28" fillId="0" borderId="1" xfId="12" applyNumberFormat="1" applyBorder="1" applyAlignment="1">
      <alignment horizontal="center"/>
    </xf>
    <xf numFmtId="43" fontId="28" fillId="0" borderId="1" xfId="13" applyFont="1" applyBorder="1"/>
    <xf numFmtId="43" fontId="28" fillId="0" borderId="21" xfId="13" applyFont="1" applyBorder="1"/>
    <xf numFmtId="39" fontId="28" fillId="0" borderId="50" xfId="12" applyBorder="1"/>
    <xf numFmtId="43" fontId="28" fillId="13" borderId="1" xfId="13" applyFont="1" applyFill="1" applyBorder="1"/>
    <xf numFmtId="43" fontId="28" fillId="5" borderId="1" xfId="13" applyFont="1" applyFill="1" applyBorder="1"/>
    <xf numFmtId="43" fontId="29" fillId="0" borderId="10" xfId="13" applyFont="1" applyFill="1" applyBorder="1"/>
    <xf numFmtId="39" fontId="30" fillId="0" borderId="1" xfId="12" applyFont="1" applyBorder="1"/>
    <xf numFmtId="39" fontId="28" fillId="14" borderId="1" xfId="12" applyFill="1" applyBorder="1"/>
    <xf numFmtId="0" fontId="28" fillId="14" borderId="1" xfId="12" applyNumberFormat="1" applyFill="1" applyBorder="1" applyAlignment="1">
      <alignment horizontal="center" vertical="center"/>
    </xf>
    <xf numFmtId="43" fontId="28" fillId="14" borderId="1" xfId="13" applyFont="1" applyFill="1" applyBorder="1"/>
    <xf numFmtId="0" fontId="28" fillId="14" borderId="1" xfId="12" applyNumberFormat="1" applyFill="1" applyBorder="1" applyAlignment="1">
      <alignment horizontal="center"/>
    </xf>
    <xf numFmtId="43" fontId="0" fillId="5" borderId="43" xfId="1" applyFont="1" applyFill="1" applyBorder="1"/>
    <xf numFmtId="43" fontId="0" fillId="5" borderId="38" xfId="1" applyFont="1" applyFill="1" applyBorder="1"/>
    <xf numFmtId="43" fontId="5" fillId="0" borderId="0" xfId="1" applyFont="1" applyFill="1" applyBorder="1" applyAlignment="1">
      <alignment vertical="top"/>
    </xf>
    <xf numFmtId="43" fontId="28" fillId="0" borderId="0" xfId="13" applyFont="1" applyFill="1" applyBorder="1"/>
    <xf numFmtId="164" fontId="5" fillId="14" borderId="0" xfId="3" applyFont="1" applyFill="1">
      <alignment vertical="top"/>
    </xf>
    <xf numFmtId="164" fontId="6" fillId="28" borderId="0" xfId="3" applyFont="1" applyFill="1" applyBorder="1">
      <alignment vertical="top"/>
    </xf>
    <xf numFmtId="164" fontId="5" fillId="28" borderId="0" xfId="3" applyFont="1" applyFill="1">
      <alignment vertical="top"/>
    </xf>
    <xf numFmtId="41" fontId="8" fillId="0" borderId="0" xfId="3" quotePrefix="1" applyNumberFormat="1" applyFont="1" applyAlignment="1">
      <alignment horizontal="center" vertical="center"/>
    </xf>
    <xf numFmtId="178" fontId="2" fillId="0" borderId="0" xfId="3" applyNumberFormat="1" applyFont="1" applyFill="1" applyBorder="1">
      <alignment vertical="top"/>
    </xf>
    <xf numFmtId="0" fontId="6" fillId="19" borderId="0" xfId="3" applyNumberFormat="1" applyFont="1" applyFill="1">
      <alignment vertical="top"/>
    </xf>
    <xf numFmtId="164" fontId="2" fillId="19" borderId="0" xfId="3" applyFont="1" applyFill="1">
      <alignment vertical="top"/>
    </xf>
    <xf numFmtId="176" fontId="2" fillId="19" borderId="0" xfId="7" applyNumberFormat="1" applyFont="1" applyFill="1">
      <alignment vertical="top"/>
    </xf>
    <xf numFmtId="164" fontId="5" fillId="19" borderId="0" xfId="3" applyFont="1" applyFill="1">
      <alignment vertical="top"/>
    </xf>
    <xf numFmtId="0" fontId="9" fillId="19" borderId="0" xfId="3" applyNumberFormat="1" applyFont="1" applyFill="1" applyAlignment="1">
      <alignment horizontal="center" vertical="top"/>
    </xf>
    <xf numFmtId="182" fontId="9" fillId="19" borderId="0" xfId="6" applyNumberFormat="1" applyFont="1" applyFill="1" applyAlignment="1">
      <alignment horizontal="left" vertical="top"/>
    </xf>
    <xf numFmtId="164" fontId="9" fillId="19" borderId="0" xfId="3" applyFont="1" applyFill="1">
      <alignment vertical="top"/>
    </xf>
    <xf numFmtId="41" fontId="9" fillId="19" borderId="0" xfId="3" applyNumberFormat="1" applyFont="1" applyFill="1">
      <alignment vertical="top"/>
    </xf>
    <xf numFmtId="176" fontId="9" fillId="19" borderId="0" xfId="7" applyNumberFormat="1" applyFont="1" applyFill="1">
      <alignment vertical="top"/>
    </xf>
    <xf numFmtId="41" fontId="31" fillId="19" borderId="0" xfId="3" applyNumberFormat="1" applyFont="1" applyFill="1">
      <alignment vertical="top"/>
    </xf>
    <xf numFmtId="41" fontId="31" fillId="19" borderId="0" xfId="3" applyNumberFormat="1" applyFont="1" applyFill="1" applyBorder="1">
      <alignment vertical="top"/>
    </xf>
    <xf numFmtId="164" fontId="9" fillId="0" borderId="0" xfId="3" applyFont="1" applyFill="1">
      <alignment vertical="top"/>
    </xf>
    <xf numFmtId="164" fontId="9" fillId="12" borderId="0" xfId="3" applyFont="1" applyFill="1">
      <alignment vertical="top"/>
    </xf>
    <xf numFmtId="43" fontId="32" fillId="12" borderId="0" xfId="1" applyFont="1" applyFill="1"/>
    <xf numFmtId="43" fontId="9" fillId="0" borderId="0" xfId="1" applyFont="1" applyFill="1" applyAlignment="1">
      <alignment vertical="top"/>
    </xf>
    <xf numFmtId="185" fontId="9" fillId="7" borderId="0" xfId="3" applyNumberFormat="1" applyFont="1" applyFill="1">
      <alignment vertical="top"/>
    </xf>
    <xf numFmtId="0" fontId="9" fillId="7" borderId="0" xfId="3" applyNumberFormat="1" applyFont="1" applyFill="1">
      <alignment vertical="top"/>
    </xf>
    <xf numFmtId="0" fontId="9" fillId="0" borderId="0" xfId="3" applyNumberFormat="1" applyFont="1" applyFill="1" applyAlignment="1">
      <alignment horizontal="center" vertical="top"/>
    </xf>
    <xf numFmtId="182" fontId="9" fillId="0" borderId="0" xfId="6" applyNumberFormat="1" applyFont="1" applyFill="1" applyAlignment="1">
      <alignment horizontal="left" vertical="top"/>
    </xf>
    <xf numFmtId="0" fontId="31" fillId="0" borderId="0" xfId="3" applyNumberFormat="1" applyFont="1" applyFill="1">
      <alignment vertical="top"/>
    </xf>
    <xf numFmtId="41" fontId="9" fillId="0" borderId="0" xfId="3" applyNumberFormat="1" applyFont="1" applyFill="1">
      <alignment vertical="top"/>
    </xf>
    <xf numFmtId="176" fontId="9" fillId="0" borderId="0" xfId="7" applyNumberFormat="1" applyFont="1" applyFill="1">
      <alignment vertical="top"/>
    </xf>
    <xf numFmtId="41" fontId="31" fillId="0" borderId="0" xfId="3" applyNumberFormat="1" applyFont="1" applyFill="1">
      <alignment vertical="top"/>
    </xf>
    <xf numFmtId="41" fontId="31" fillId="0" borderId="0" xfId="3" applyNumberFormat="1" applyFont="1" applyFill="1" applyBorder="1">
      <alignment vertical="top"/>
    </xf>
    <xf numFmtId="164" fontId="31" fillId="0" borderId="0" xfId="3" applyFont="1" applyFill="1">
      <alignment vertical="top"/>
    </xf>
    <xf numFmtId="43" fontId="32" fillId="0" borderId="0" xfId="1" applyFont="1" applyFill="1"/>
    <xf numFmtId="185" fontId="9" fillId="0" borderId="0" xfId="3" applyNumberFormat="1" applyFont="1" applyFill="1">
      <alignment vertical="top"/>
    </xf>
    <xf numFmtId="0" fontId="9" fillId="0" borderId="0" xfId="3" applyNumberFormat="1" applyFont="1" applyFill="1">
      <alignment vertical="top"/>
    </xf>
    <xf numFmtId="41" fontId="9" fillId="20" borderId="0" xfId="3" applyNumberFormat="1" applyFont="1" applyFill="1">
      <alignment vertical="top"/>
    </xf>
    <xf numFmtId="0" fontId="9" fillId="29" borderId="0" xfId="3" applyNumberFormat="1" applyFont="1" applyFill="1" applyAlignment="1">
      <alignment horizontal="center" vertical="top"/>
    </xf>
    <xf numFmtId="182" fontId="9" fillId="29" borderId="0" xfId="6" applyNumberFormat="1" applyFont="1" applyFill="1" applyAlignment="1">
      <alignment horizontal="left" vertical="top"/>
    </xf>
    <xf numFmtId="0" fontId="6" fillId="29" borderId="0" xfId="3" applyNumberFormat="1" applyFont="1" applyFill="1">
      <alignment vertical="top"/>
    </xf>
    <xf numFmtId="164" fontId="9" fillId="29" borderId="0" xfId="3" applyFont="1" applyFill="1">
      <alignment vertical="top"/>
    </xf>
    <xf numFmtId="41" fontId="9" fillId="29" borderId="0" xfId="3" applyNumberFormat="1" applyFont="1" applyFill="1">
      <alignment vertical="top"/>
    </xf>
    <xf numFmtId="176" fontId="9" fillId="29" borderId="0" xfId="7" applyNumberFormat="1" applyFont="1" applyFill="1">
      <alignment vertical="top"/>
    </xf>
    <xf numFmtId="41" fontId="5" fillId="29" borderId="0" xfId="3" applyNumberFormat="1" applyFont="1" applyFill="1">
      <alignment vertical="top"/>
    </xf>
    <xf numFmtId="41" fontId="31" fillId="29" borderId="0" xfId="3" applyNumberFormat="1" applyFont="1" applyFill="1">
      <alignment vertical="top"/>
    </xf>
    <xf numFmtId="176" fontId="2" fillId="29" borderId="0" xfId="7" applyNumberFormat="1" applyFont="1" applyFill="1">
      <alignment vertical="top"/>
    </xf>
    <xf numFmtId="164" fontId="2" fillId="29" borderId="0" xfId="3" applyFont="1" applyFill="1">
      <alignment vertical="top"/>
    </xf>
    <xf numFmtId="41" fontId="31" fillId="29" borderId="0" xfId="3" applyNumberFormat="1" applyFont="1" applyFill="1" applyBorder="1">
      <alignment vertical="top"/>
    </xf>
    <xf numFmtId="43" fontId="1" fillId="0" borderId="45" xfId="1" applyFont="1" applyFill="1" applyBorder="1"/>
    <xf numFmtId="43" fontId="0" fillId="0" borderId="45" xfId="0" applyNumberFormat="1" applyBorder="1"/>
    <xf numFmtId="193" fontId="0" fillId="0" borderId="45" xfId="0" applyNumberFormat="1" applyBorder="1" applyAlignment="1">
      <alignment horizontal="center"/>
    </xf>
    <xf numFmtId="43" fontId="1" fillId="0" borderId="46" xfId="1" applyFont="1" applyFill="1" applyBorder="1"/>
    <xf numFmtId="43" fontId="0" fillId="0" borderId="46" xfId="0" applyNumberFormat="1" applyBorder="1"/>
    <xf numFmtId="193" fontId="0" fillId="0" borderId="46" xfId="0" applyNumberFormat="1" applyBorder="1" applyAlignment="1">
      <alignment horizontal="center"/>
    </xf>
    <xf numFmtId="43" fontId="1" fillId="0" borderId="49" xfId="1" applyFont="1" applyFill="1" applyBorder="1"/>
    <xf numFmtId="43" fontId="0" fillId="0" borderId="49" xfId="0" applyNumberFormat="1" applyBorder="1"/>
    <xf numFmtId="193" fontId="0" fillId="0" borderId="49" xfId="0" applyNumberFormat="1" applyBorder="1" applyAlignment="1">
      <alignment horizontal="center"/>
    </xf>
    <xf numFmtId="43" fontId="0" fillId="0" borderId="0" xfId="1" applyFont="1" applyAlignment="1">
      <alignment horizontal="center"/>
    </xf>
    <xf numFmtId="4" fontId="0" fillId="0" borderId="45" xfId="0" applyNumberFormat="1" applyBorder="1"/>
    <xf numFmtId="43" fontId="0" fillId="0" borderId="51" xfId="0" applyNumberFormat="1" applyBorder="1"/>
    <xf numFmtId="43" fontId="0" fillId="0" borderId="52" xfId="0" applyNumberFormat="1" applyBorder="1"/>
    <xf numFmtId="43" fontId="1" fillId="0" borderId="47" xfId="1" applyFont="1" applyFill="1" applyBorder="1"/>
    <xf numFmtId="43" fontId="0" fillId="0" borderId="53" xfId="0" applyNumberFormat="1" applyBorder="1"/>
    <xf numFmtId="0" fontId="0" fillId="0" borderId="54" xfId="0" applyBorder="1" applyAlignment="1">
      <alignment horizontal="center"/>
    </xf>
    <xf numFmtId="43" fontId="0" fillId="0" borderId="49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9" xfId="0" applyBorder="1"/>
    <xf numFmtId="43" fontId="0" fillId="0" borderId="54" xfId="0" applyNumberFormat="1" applyBorder="1"/>
    <xf numFmtId="43" fontId="21" fillId="0" borderId="0" xfId="1" applyFont="1" applyFill="1" applyAlignment="1"/>
    <xf numFmtId="0" fontId="0" fillId="0" borderId="47" xfId="0" applyBorder="1" applyAlignment="1">
      <alignment horizontal="left"/>
    </xf>
    <xf numFmtId="0" fontId="0" fillId="0" borderId="49" xfId="0" applyBorder="1" applyAlignment="1">
      <alignment horizontal="left"/>
    </xf>
    <xf numFmtId="43" fontId="21" fillId="0" borderId="0" xfId="0" applyNumberFormat="1" applyFont="1"/>
    <xf numFmtId="0" fontId="0" fillId="0" borderId="0" xfId="0" applyAlignment="1">
      <alignment horizontal="left"/>
    </xf>
    <xf numFmtId="0" fontId="18" fillId="24" borderId="0" xfId="0" applyFont="1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21" fillId="0" borderId="0" xfId="1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1" applyNumberFormat="1" applyFont="1" applyFill="1" applyAlignment="1">
      <alignment horizontal="center"/>
    </xf>
    <xf numFmtId="164" fontId="6" fillId="9" borderId="0" xfId="3" applyFont="1" applyFill="1">
      <alignment vertical="top"/>
    </xf>
    <xf numFmtId="41" fontId="5" fillId="9" borderId="0" xfId="3" applyNumberFormat="1" applyFont="1" applyFill="1">
      <alignment vertical="top"/>
    </xf>
    <xf numFmtId="41" fontId="2" fillId="9" borderId="0" xfId="3" applyNumberFormat="1" applyFont="1" applyFill="1">
      <alignment vertical="top"/>
    </xf>
    <xf numFmtId="41" fontId="6" fillId="9" borderId="10" xfId="3" applyNumberFormat="1" applyFont="1" applyFill="1" applyBorder="1">
      <alignment vertical="top"/>
    </xf>
    <xf numFmtId="41" fontId="6" fillId="9" borderId="0" xfId="3" applyNumberFormat="1" applyFont="1" applyFill="1" applyBorder="1">
      <alignment vertical="top"/>
    </xf>
    <xf numFmtId="164" fontId="10" fillId="9" borderId="0" xfId="3" applyFont="1" applyFill="1">
      <alignment vertical="top"/>
    </xf>
    <xf numFmtId="41" fontId="4" fillId="9" borderId="10" xfId="3" applyNumberFormat="1" applyFont="1" applyFill="1" applyBorder="1">
      <alignment vertical="top"/>
    </xf>
    <xf numFmtId="41" fontId="6" fillId="9" borderId="0" xfId="3" applyNumberFormat="1" applyFont="1" applyFill="1">
      <alignment vertical="top"/>
    </xf>
    <xf numFmtId="41" fontId="4" fillId="9" borderId="0" xfId="3" applyNumberFormat="1" applyFont="1" applyFill="1" applyBorder="1">
      <alignment vertical="top"/>
    </xf>
    <xf numFmtId="0" fontId="5" fillId="9" borderId="0" xfId="3" applyNumberFormat="1" applyFont="1" applyFill="1">
      <alignment vertical="top"/>
    </xf>
    <xf numFmtId="169" fontId="5" fillId="9" borderId="0" xfId="3" applyNumberFormat="1" applyFont="1" applyFill="1">
      <alignment vertical="top"/>
    </xf>
    <xf numFmtId="164" fontId="5" fillId="9" borderId="0" xfId="3" applyFont="1" applyFill="1" applyBorder="1">
      <alignment vertical="top"/>
    </xf>
    <xf numFmtId="41" fontId="2" fillId="9" borderId="0" xfId="3" applyNumberFormat="1" applyFont="1" applyFill="1" applyBorder="1" applyAlignment="1">
      <alignment vertical="center"/>
    </xf>
    <xf numFmtId="178" fontId="5" fillId="9" borderId="0" xfId="3" applyNumberFormat="1" applyFont="1" applyFill="1">
      <alignment vertical="top"/>
    </xf>
    <xf numFmtId="41" fontId="2" fillId="9" borderId="0" xfId="3" applyNumberFormat="1" applyFont="1" applyFill="1" applyBorder="1">
      <alignment vertical="top"/>
    </xf>
    <xf numFmtId="164" fontId="2" fillId="9" borderId="0" xfId="3" applyFont="1" applyFill="1" applyBorder="1">
      <alignment vertical="top"/>
    </xf>
    <xf numFmtId="164" fontId="2" fillId="9" borderId="0" xfId="3" applyFont="1" applyFill="1">
      <alignment vertical="top"/>
    </xf>
    <xf numFmtId="164" fontId="4" fillId="9" borderId="10" xfId="3" applyFont="1" applyFill="1" applyBorder="1">
      <alignment vertical="top"/>
    </xf>
    <xf numFmtId="164" fontId="4" fillId="9" borderId="0" xfId="3" applyFont="1" applyFill="1" applyBorder="1">
      <alignment vertical="top"/>
    </xf>
    <xf numFmtId="164" fontId="9" fillId="9" borderId="0" xfId="3" applyFont="1" applyFill="1">
      <alignment vertical="top"/>
    </xf>
    <xf numFmtId="0" fontId="20" fillId="0" borderId="0" xfId="0" quotePrefix="1" applyFont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3" fontId="15" fillId="0" borderId="1" xfId="1" applyFont="1" applyBorder="1" applyAlignment="1">
      <alignment horizontal="center" vertical="center"/>
    </xf>
    <xf numFmtId="190" fontId="23" fillId="0" borderId="1" xfId="8" applyNumberFormat="1" applyFont="1" applyFill="1" applyBorder="1" applyAlignment="1" applyProtection="1">
      <alignment horizontal="right" vertical="center"/>
    </xf>
    <xf numFmtId="43" fontId="18" fillId="24" borderId="0" xfId="1" applyFont="1" applyFill="1" applyAlignment="1">
      <alignment horizontal="center" vertical="center" wrapText="1"/>
    </xf>
    <xf numFmtId="43" fontId="0" fillId="10" borderId="0" xfId="1" applyFont="1" applyFill="1"/>
    <xf numFmtId="43" fontId="21" fillId="0" borderId="0" xfId="1" applyFont="1"/>
    <xf numFmtId="43" fontId="0" fillId="26" borderId="0" xfId="1" applyFont="1" applyFill="1"/>
    <xf numFmtId="43" fontId="20" fillId="0" borderId="0" xfId="1" applyFont="1"/>
    <xf numFmtId="43" fontId="0" fillId="25" borderId="30" xfId="1" applyFont="1" applyFill="1" applyBorder="1"/>
    <xf numFmtId="0" fontId="0" fillId="0" borderId="3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93" fontId="15" fillId="0" borderId="22" xfId="1" quotePrefix="1" applyNumberFormat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29" borderId="0" xfId="3" applyNumberFormat="1" applyFont="1" applyFill="1">
      <alignment vertical="top"/>
    </xf>
    <xf numFmtId="0" fontId="0" fillId="0" borderId="38" xfId="0" applyBorder="1" applyAlignment="1">
      <alignment vertical="center"/>
    </xf>
    <xf numFmtId="0" fontId="9" fillId="29" borderId="0" xfId="3" applyNumberFormat="1" applyFont="1" applyFill="1">
      <alignment vertical="top"/>
    </xf>
    <xf numFmtId="0" fontId="0" fillId="0" borderId="3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0" fillId="0" borderId="56" xfId="0" applyBorder="1" applyAlignment="1">
      <alignment horizontal="left"/>
    </xf>
    <xf numFmtId="43" fontId="1" fillId="0" borderId="56" xfId="1" applyFont="1" applyFill="1" applyBorder="1"/>
    <xf numFmtId="0" fontId="15" fillId="0" borderId="40" xfId="0" applyFont="1" applyBorder="1" applyAlignment="1">
      <alignment horizontal="left"/>
    </xf>
    <xf numFmtId="43" fontId="15" fillId="0" borderId="55" xfId="1" applyFont="1" applyFill="1" applyBorder="1" applyAlignment="1">
      <alignment vertical="center" wrapText="1"/>
    </xf>
    <xf numFmtId="0" fontId="0" fillId="29" borderId="46" xfId="0" applyFill="1" applyBorder="1" applyAlignment="1">
      <alignment horizontal="center"/>
    </xf>
    <xf numFmtId="0" fontId="0" fillId="29" borderId="46" xfId="0" applyFill="1" applyBorder="1" applyAlignment="1">
      <alignment horizontal="left"/>
    </xf>
    <xf numFmtId="43" fontId="1" fillId="29" borderId="46" xfId="1" applyFont="1" applyFill="1" applyBorder="1"/>
    <xf numFmtId="43" fontId="0" fillId="29" borderId="46" xfId="0" applyNumberFormat="1" applyFill="1" applyBorder="1"/>
    <xf numFmtId="43" fontId="0" fillId="29" borderId="46" xfId="1" applyFont="1" applyFill="1" applyBorder="1"/>
    <xf numFmtId="193" fontId="0" fillId="29" borderId="46" xfId="0" applyNumberFormat="1" applyFill="1" applyBorder="1" applyAlignment="1">
      <alignment horizontal="center"/>
    </xf>
    <xf numFmtId="192" fontId="21" fillId="0" borderId="0" xfId="10" quotePrefix="1" applyNumberFormat="1" applyFont="1" applyFill="1" applyBorder="1" applyAlignment="1" applyProtection="1">
      <alignment vertical="center"/>
    </xf>
    <xf numFmtId="0" fontId="22" fillId="0" borderId="0" xfId="0" applyFont="1" applyAlignment="1">
      <alignment horizontal="right"/>
    </xf>
    <xf numFmtId="190" fontId="23" fillId="0" borderId="0" xfId="8" applyNumberFormat="1" applyFont="1" applyFill="1" applyBorder="1" applyAlignment="1" applyProtection="1">
      <alignment horizontal="right" vertical="center"/>
    </xf>
    <xf numFmtId="0" fontId="2" fillId="0" borderId="0" xfId="6" applyNumberFormat="1" applyFont="1" applyFill="1">
      <alignment vertical="top"/>
    </xf>
    <xf numFmtId="0" fontId="2" fillId="0" borderId="0" xfId="6" applyNumberFormat="1" applyFont="1" applyFill="1" applyAlignment="1">
      <alignment horizontal="left" vertical="top" wrapText="1" indent="1"/>
    </xf>
    <xf numFmtId="192" fontId="21" fillId="0" borderId="0" xfId="10" applyNumberFormat="1" applyFont="1" applyFill="1" applyBorder="1" applyAlignment="1" applyProtection="1">
      <alignment vertical="center"/>
    </xf>
    <xf numFmtId="43" fontId="21" fillId="0" borderId="0" xfId="9" applyNumberFormat="1" applyFont="1" applyFill="1" applyBorder="1" applyAlignment="1">
      <alignment vertical="center"/>
    </xf>
    <xf numFmtId="43" fontId="15" fillId="0" borderId="1" xfId="1" applyFont="1" applyFill="1" applyBorder="1"/>
    <xf numFmtId="43" fontId="25" fillId="0" borderId="38" xfId="1" applyFont="1" applyFill="1" applyBorder="1" applyAlignment="1">
      <alignment horizontal="center" vertical="center" wrapText="1"/>
    </xf>
    <xf numFmtId="43" fontId="24" fillId="0" borderId="38" xfId="1" applyFont="1" applyFill="1" applyBorder="1" applyAlignment="1">
      <alignment horizontal="center" vertical="center" wrapText="1"/>
    </xf>
    <xf numFmtId="43" fontId="0" fillId="0" borderId="38" xfId="1" applyFont="1" applyFill="1" applyBorder="1" applyAlignment="1">
      <alignment vertical="center" wrapText="1"/>
    </xf>
    <xf numFmtId="43" fontId="15" fillId="0" borderId="38" xfId="1" applyFont="1" applyFill="1" applyBorder="1" applyAlignment="1">
      <alignment vertical="center" wrapText="1"/>
    </xf>
    <xf numFmtId="43" fontId="24" fillId="0" borderId="35" xfId="1" applyFont="1" applyFill="1" applyBorder="1" applyAlignment="1">
      <alignment horizontal="center" vertical="center" wrapText="1"/>
    </xf>
    <xf numFmtId="43" fontId="0" fillId="0" borderId="35" xfId="1" applyFont="1" applyFill="1" applyBorder="1" applyAlignment="1">
      <alignment vertical="center"/>
    </xf>
    <xf numFmtId="43" fontId="15" fillId="0" borderId="35" xfId="1" applyFont="1" applyFill="1" applyBorder="1" applyAlignment="1">
      <alignment vertical="center" wrapText="1"/>
    </xf>
    <xf numFmtId="43" fontId="0" fillId="0" borderId="38" xfId="1" applyFont="1" applyFill="1" applyBorder="1" applyAlignment="1">
      <alignment vertical="center"/>
    </xf>
    <xf numFmtId="43" fontId="1" fillId="0" borderId="38" xfId="1" applyFont="1" applyFill="1" applyBorder="1" applyAlignment="1">
      <alignment vertical="center"/>
    </xf>
    <xf numFmtId="43" fontId="0" fillId="0" borderId="38" xfId="1" applyFont="1" applyFill="1" applyBorder="1" applyAlignment="1">
      <alignment horizontal="center" vertical="center"/>
    </xf>
    <xf numFmtId="192" fontId="23" fillId="0" borderId="1" xfId="10" applyNumberFormat="1" applyFont="1" applyFill="1" applyBorder="1" applyAlignment="1" applyProtection="1">
      <alignment vertical="center"/>
    </xf>
    <xf numFmtId="43" fontId="23" fillId="0" borderId="1" xfId="9" applyNumberFormat="1" applyFont="1" applyFill="1" applyBorder="1" applyAlignment="1">
      <alignment vertical="center"/>
    </xf>
    <xf numFmtId="0" fontId="0" fillId="19" borderId="46" xfId="0" applyFill="1" applyBorder="1" applyAlignment="1">
      <alignment horizontal="center"/>
    </xf>
    <xf numFmtId="0" fontId="0" fillId="19" borderId="46" xfId="0" applyFill="1" applyBorder="1" applyAlignment="1">
      <alignment horizontal="left"/>
    </xf>
    <xf numFmtId="43" fontId="1" fillId="19" borderId="46" xfId="1" applyFont="1" applyFill="1" applyBorder="1"/>
    <xf numFmtId="43" fontId="0" fillId="19" borderId="46" xfId="0" applyNumberFormat="1" applyFill="1" applyBorder="1"/>
    <xf numFmtId="193" fontId="0" fillId="19" borderId="46" xfId="0" applyNumberFormat="1" applyFill="1" applyBorder="1" applyAlignment="1">
      <alignment horizontal="center"/>
    </xf>
    <xf numFmtId="0" fontId="4" fillId="0" borderId="0" xfId="6" applyNumberFormat="1" applyFont="1" applyFill="1">
      <alignment vertical="top"/>
    </xf>
    <xf numFmtId="176" fontId="4" fillId="0" borderId="0" xfId="3" applyNumberFormat="1" applyFont="1" applyFill="1">
      <alignment vertical="top"/>
    </xf>
    <xf numFmtId="0" fontId="7" fillId="0" borderId="0" xfId="4" applyNumberFormat="1" applyFont="1" applyFill="1" applyAlignment="1">
      <alignment horizontal="center" vertical="center"/>
    </xf>
    <xf numFmtId="0" fontId="8" fillId="0" borderId="0" xfId="4" applyNumberFormat="1" applyFont="1" applyFill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43" fontId="15" fillId="0" borderId="1" xfId="0" applyNumberFormat="1" applyFont="1" applyBorder="1"/>
    <xf numFmtId="192" fontId="15" fillId="0" borderId="1" xfId="0" applyNumberFormat="1" applyFont="1" applyBorder="1"/>
    <xf numFmtId="194" fontId="3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33" fillId="0" borderId="1" xfId="0" applyFont="1" applyBorder="1" applyAlignment="1">
      <alignment horizontal="right"/>
    </xf>
    <xf numFmtId="189" fontId="23" fillId="0" borderId="1" xfId="1" applyNumberFormat="1" applyFont="1" applyFill="1" applyBorder="1" applyAlignment="1">
      <alignment horizontal="right" vertical="center"/>
    </xf>
    <xf numFmtId="192" fontId="15" fillId="0" borderId="0" xfId="0" applyNumberFormat="1" applyFont="1"/>
    <xf numFmtId="43" fontId="15" fillId="0" borderId="0" xfId="1" applyFont="1" applyFill="1" applyBorder="1"/>
    <xf numFmtId="39" fontId="15" fillId="0" borderId="1" xfId="0" applyNumberFormat="1" applyFont="1" applyBorder="1"/>
    <xf numFmtId="39" fontId="21" fillId="0" borderId="0" xfId="0" applyNumberFormat="1" applyFont="1"/>
    <xf numFmtId="0" fontId="0" fillId="0" borderId="35" xfId="0" applyBorder="1" applyAlignment="1">
      <alignment vertical="center"/>
    </xf>
    <xf numFmtId="43" fontId="0" fillId="0" borderId="35" xfId="1" applyFont="1" applyFill="1" applyBorder="1" applyAlignment="1">
      <alignment vertical="center" wrapText="1"/>
    </xf>
    <xf numFmtId="43" fontId="15" fillId="0" borderId="37" xfId="0" applyNumberFormat="1" applyFont="1" applyBorder="1" applyAlignment="1">
      <alignment vertical="center" wrapText="1"/>
    </xf>
    <xf numFmtId="43" fontId="15" fillId="0" borderId="38" xfId="1" quotePrefix="1" applyFont="1" applyFill="1" applyBorder="1" applyAlignment="1">
      <alignment vertical="center" wrapText="1"/>
    </xf>
    <xf numFmtId="43" fontId="0" fillId="0" borderId="0" xfId="1" applyFont="1" applyFill="1" applyAlignment="1">
      <alignment vertical="center"/>
    </xf>
    <xf numFmtId="0" fontId="0" fillId="0" borderId="38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192" fontId="21" fillId="21" borderId="0" xfId="10" applyNumberFormat="1" applyFont="1" applyFill="1" applyBorder="1" applyAlignment="1" applyProtection="1">
      <alignment vertical="center"/>
    </xf>
    <xf numFmtId="164" fontId="6" fillId="0" borderId="0" xfId="3" applyFont="1" applyAlignment="1">
      <alignment horizontal="center" vertical="center" wrapText="1"/>
    </xf>
    <xf numFmtId="164" fontId="6" fillId="0" borderId="2" xfId="3" applyFont="1" applyBorder="1" applyAlignment="1">
      <alignment horizontal="center" vertical="center" wrapText="1"/>
    </xf>
    <xf numFmtId="165" fontId="4" fillId="2" borderId="3" xfId="4" applyNumberFormat="1" applyFont="1" applyFill="1" applyBorder="1" applyAlignment="1">
      <alignment horizontal="center" vertical="center" wrapText="1"/>
    </xf>
    <xf numFmtId="165" fontId="4" fillId="2" borderId="4" xfId="4" applyNumberFormat="1" applyFont="1" applyFill="1" applyBorder="1" applyAlignment="1">
      <alignment horizontal="center" vertical="center" wrapText="1"/>
    </xf>
    <xf numFmtId="165" fontId="4" fillId="2" borderId="6" xfId="4" applyNumberFormat="1" applyFont="1" applyFill="1" applyBorder="1" applyAlignment="1">
      <alignment horizontal="center" vertical="center" wrapText="1"/>
    </xf>
    <xf numFmtId="165" fontId="4" fillId="2" borderId="7" xfId="4" applyNumberFormat="1" applyFont="1" applyFill="1" applyBorder="1" applyAlignment="1">
      <alignment horizontal="center" vertical="center" wrapText="1"/>
    </xf>
    <xf numFmtId="165" fontId="4" fillId="2" borderId="5" xfId="4" applyNumberFormat="1" applyFont="1" applyFill="1" applyBorder="1" applyAlignment="1">
      <alignment horizontal="center" vertical="center" wrapText="1"/>
    </xf>
    <xf numFmtId="165" fontId="4" fillId="2" borderId="8" xfId="4" applyNumberFormat="1" applyFont="1" applyFill="1" applyBorder="1" applyAlignment="1">
      <alignment horizontal="center" vertical="center" wrapText="1"/>
    </xf>
    <xf numFmtId="165" fontId="4" fillId="5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5" borderId="8" xfId="4" applyNumberFormat="1" applyFont="1" applyFill="1" applyBorder="1" applyAlignment="1" applyProtection="1">
      <alignment horizontal="center" vertical="center" wrapText="1"/>
      <protection locked="0"/>
    </xf>
    <xf numFmtId="165" fontId="4" fillId="2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2" borderId="8" xfId="4" applyNumberFormat="1" applyFont="1" applyFill="1" applyBorder="1" applyAlignment="1" applyProtection="1">
      <alignment horizontal="center" vertical="center" wrapText="1"/>
      <protection locked="0"/>
    </xf>
    <xf numFmtId="165" fontId="4" fillId="6" borderId="5" xfId="4" applyNumberFormat="1" applyFont="1" applyFill="1" applyBorder="1" applyAlignment="1">
      <alignment horizontal="center" vertical="center" wrapText="1"/>
    </xf>
    <xf numFmtId="165" fontId="4" fillId="6" borderId="8" xfId="4" applyNumberFormat="1" applyFont="1" applyFill="1" applyBorder="1" applyAlignment="1">
      <alignment horizontal="center" vertical="center" wrapText="1"/>
    </xf>
    <xf numFmtId="165" fontId="4" fillId="7" borderId="5" xfId="4" applyNumberFormat="1" applyFont="1" applyFill="1" applyBorder="1" applyAlignment="1">
      <alignment horizontal="center" vertical="center" wrapText="1"/>
    </xf>
    <xf numFmtId="165" fontId="4" fillId="7" borderId="8" xfId="4" applyNumberFormat="1" applyFont="1" applyFill="1" applyBorder="1" applyAlignment="1">
      <alignment horizontal="center" vertical="center" wrapText="1"/>
    </xf>
    <xf numFmtId="0" fontId="4" fillId="8" borderId="5" xfId="3" applyNumberFormat="1" applyFont="1" applyFill="1" applyBorder="1" applyAlignment="1" applyProtection="1">
      <alignment horizontal="center" vertical="center" wrapText="1"/>
      <protection locked="0"/>
    </xf>
    <xf numFmtId="0" fontId="4" fillId="8" borderId="8" xfId="3" applyNumberFormat="1" applyFont="1" applyFill="1" applyBorder="1" applyAlignment="1" applyProtection="1">
      <alignment horizontal="center" vertical="center" wrapText="1"/>
      <protection locked="0"/>
    </xf>
    <xf numFmtId="0" fontId="4" fillId="9" borderId="5" xfId="3" applyNumberFormat="1" applyFont="1" applyFill="1" applyBorder="1" applyAlignment="1" applyProtection="1">
      <alignment horizontal="center" vertical="center" wrapText="1"/>
      <protection locked="0"/>
    </xf>
    <xf numFmtId="0" fontId="4" fillId="9" borderId="8" xfId="3" applyNumberFormat="1" applyFont="1" applyFill="1" applyBorder="1" applyAlignment="1" applyProtection="1">
      <alignment horizontal="center" vertical="center" wrapText="1"/>
      <protection locked="0"/>
    </xf>
    <xf numFmtId="43" fontId="13" fillId="0" borderId="0" xfId="1" applyFont="1" applyFill="1" applyAlignment="1">
      <alignment horizontal="center" vertical="top"/>
    </xf>
    <xf numFmtId="0" fontId="14" fillId="0" borderId="0" xfId="0" applyFont="1" applyAlignment="1">
      <alignment horizontal="center" vertical="top"/>
    </xf>
    <xf numFmtId="165" fontId="4" fillId="9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9" borderId="8" xfId="4" applyNumberFormat="1" applyFont="1" applyFill="1" applyBorder="1" applyAlignment="1" applyProtection="1">
      <alignment horizontal="center" vertical="center" wrapText="1"/>
      <protection locked="0"/>
    </xf>
    <xf numFmtId="166" fontId="4" fillId="10" borderId="5" xfId="3" applyNumberFormat="1" applyFont="1" applyFill="1" applyBorder="1" applyAlignment="1" applyProtection="1">
      <alignment horizontal="center" vertical="center"/>
      <protection locked="0"/>
    </xf>
    <xf numFmtId="166" fontId="4" fillId="10" borderId="8" xfId="3" applyNumberFormat="1" applyFont="1" applyFill="1" applyBorder="1" applyAlignment="1" applyProtection="1">
      <alignment horizontal="center" vertical="center"/>
      <protection locked="0"/>
    </xf>
    <xf numFmtId="175" fontId="4" fillId="10" borderId="5" xfId="3" applyNumberFormat="1" applyFont="1" applyFill="1" applyBorder="1" applyAlignment="1" applyProtection="1">
      <alignment horizontal="center" vertical="center"/>
      <protection locked="0"/>
    </xf>
    <xf numFmtId="175" fontId="4" fillId="10" borderId="8" xfId="3" applyNumberFormat="1" applyFont="1" applyFill="1" applyBorder="1" applyAlignment="1" applyProtection="1">
      <alignment horizontal="center" vertical="center"/>
      <protection locked="0"/>
    </xf>
    <xf numFmtId="175" fontId="4" fillId="9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9" borderId="8" xfId="3" applyNumberFormat="1" applyFont="1" applyFill="1" applyBorder="1" applyAlignment="1" applyProtection="1">
      <alignment horizontal="center" vertical="center" wrapText="1"/>
      <protection locked="0"/>
    </xf>
    <xf numFmtId="175" fontId="4" fillId="8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8" borderId="8" xfId="3" applyNumberFormat="1" applyFont="1" applyFill="1" applyBorder="1" applyAlignment="1" applyProtection="1">
      <alignment horizontal="center" vertical="center" wrapText="1"/>
      <protection locked="0"/>
    </xf>
    <xf numFmtId="10" fontId="4" fillId="6" borderId="5" xfId="5" applyNumberFormat="1" applyFont="1" applyFill="1" applyBorder="1" applyAlignment="1">
      <alignment horizontal="center" vertical="center" wrapText="1"/>
    </xf>
    <xf numFmtId="10" fontId="4" fillId="6" borderId="8" xfId="5" applyNumberFormat="1" applyFont="1" applyFill="1" applyBorder="1" applyAlignment="1">
      <alignment horizontal="center" vertical="center" wrapText="1"/>
    </xf>
    <xf numFmtId="0" fontId="4" fillId="7" borderId="5" xfId="3" applyNumberFormat="1" applyFont="1" applyFill="1" applyBorder="1" applyAlignment="1">
      <alignment horizontal="center" vertical="center" wrapText="1"/>
    </xf>
    <xf numFmtId="0" fontId="4" fillId="7" borderId="8" xfId="3" applyNumberFormat="1" applyFont="1" applyFill="1" applyBorder="1" applyAlignment="1">
      <alignment horizontal="center" vertical="center" wrapText="1"/>
    </xf>
    <xf numFmtId="175" fontId="4" fillId="10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10" borderId="8" xfId="3" applyNumberFormat="1" applyFont="1" applyFill="1" applyBorder="1" applyAlignment="1" applyProtection="1">
      <alignment horizontal="center" vertical="center" wrapText="1"/>
      <protection locked="0"/>
    </xf>
    <xf numFmtId="175" fontId="4" fillId="4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4" borderId="8" xfId="3" applyNumberFormat="1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43" fontId="15" fillId="0" borderId="13" xfId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43" fontId="15" fillId="0" borderId="13" xfId="1" applyFont="1" applyBorder="1" applyAlignment="1">
      <alignment horizontal="center" vertical="center" wrapText="1"/>
    </xf>
    <xf numFmtId="43" fontId="15" fillId="0" borderId="32" xfId="1" applyFont="1" applyBorder="1" applyAlignment="1">
      <alignment horizontal="center" vertical="center" wrapText="1"/>
    </xf>
    <xf numFmtId="43" fontId="15" fillId="0" borderId="32" xfId="1" applyFont="1" applyBorder="1" applyAlignment="1">
      <alignment horizontal="center" vertical="center"/>
    </xf>
  </cellXfs>
  <cellStyles count="14">
    <cellStyle name="Comma" xfId="1" builtinId="3"/>
    <cellStyle name="Comma 10" xfId="4" xr:uid="{00000000-0005-0000-0000-000001000000}"/>
    <cellStyle name="Comma 19" xfId="8" xr:uid="{00000000-0005-0000-0000-000002000000}"/>
    <cellStyle name="Comma 2" xfId="6" xr:uid="{00000000-0005-0000-0000-000003000000}"/>
    <cellStyle name="Comma 3" xfId="13" xr:uid="{55E4F9A1-0D2A-46D7-ABE1-56B6C49742B2}"/>
    <cellStyle name="Currency" xfId="9" builtinId="4"/>
    <cellStyle name="Currency 2" xfId="10" xr:uid="{8656F759-3FC1-4971-AB6C-80ACEA6A046A}"/>
    <cellStyle name="Normal" xfId="0" builtinId="0"/>
    <cellStyle name="Normal 2" xfId="12" xr:uid="{68E0967C-4FC6-4088-A5A6-4D02AA61F2F8}"/>
    <cellStyle name="Normal 3" xfId="3" xr:uid="{00000000-0005-0000-0000-000005000000}"/>
    <cellStyle name="Normal 39" xfId="11" xr:uid="{174DA91C-5D0E-4AF3-918D-A9DEE7DAC715}"/>
    <cellStyle name="Percent" xfId="2" builtinId="5"/>
    <cellStyle name="Percent 12" xfId="5" xr:uid="{00000000-0005-0000-0000-000007000000}"/>
    <cellStyle name="Percent 4 3" xfId="7" xr:uid="{00000000-0005-0000-0000-000008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36EC0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angeline\TFC\boq%20working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6\data\HVS\Consulting\Jobs\2007050181%20-%20Proposed%20Thermal%20Abigel%20Hotel\Report\Rn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VINCE\REOC\MonthlyReports\rollCURRENT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2009420011%20-%20Proposed%20Luxury%20Hotel,%20West%20Bay,%20Doha\Report\Rn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7050094-96%20-%20Jupiter%20Croatia\Data\UMAG%202006%20Report\Rn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BOILER\Matrix%20World\Existing%20Subject\Rn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HVS\Consulting\Jobs\1%20-%20Files%20to%20be%20Zipped\2005050007%20-%20FS%20Dakar,%20Senegal\Report\Rna%20-%20Room%20Coun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ph\LOCALS~1\Temp\R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schellen\Local%20Settings\Temporary%20Internet%20Files\OLK16C7\TEMP\Garciacj\Pipeline\Single%20assets\argente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VS\ASSOC\JL\123\HVI-99A.WK4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HVS\Consulting\Jobs\1%20-%20Files%20to%20be%20Zipped\2005050007%20-%20FS%20Dakar,%20Senegal\Report\Rna%20-%20Room%20Coun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tech07\W2Dat07\BCQs\C423kallang%20Expressway\C423backup1022\C423pumproo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blan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148;&#47784;\&#51077;&#52272;&#44204;&#51201;\&#44204;&#51201;(2001)\&#46020;&#47196;\&#54644;&#48120;-&#45909;&#49328;(1&#44277;&#44396;)\&#53804;&#52272;,&#49892;&#54665;\-0.1%25\&#44277;&#45236;&#50669;(&#54644;&#48120;1&#44277;&#44396;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drews\AX412\Interim%20Payments\Revised%20payment%206%20(application%207)\DCA%20revised\Copy%20of%20AX412_Payment_6__Interim_Application_7_%2018%20feb%200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TanguyC\TANGUY\TanguyC\BRITAN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Developement\Common\NYC\50%20West%20St\Financial%20Models\50%20West%20NYC%20Model%207-20-11%20tf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ali\aker%20kvaerner\Documents%20and%20Settings\murali\Desktop\Tender\Yansab-PHU\Aker%20Kvaerner\2004\61343503%20-%20Lindsay%20Oil\Measurements\Civil%20Works%20-%20Residue%20preheat%20exchanger%20foundation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Startup" Target="ESTIMA~1/LINK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7427;&#26085;&#23041;&#31185;&#25216;\&#26041;&#26696;&#21450;&#25253;&#20215;\&#26041;&#26696;\LANDIS\&#25253;&#20215;\WINDOWS\Profiles\ps38730.000\Eigene%20Dateien\HIC150Eexport\HIC150EOFFneu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Elie%20Younes\Local%20Settings\Temp\Temporary%20Directory%201%20for%202003050131%20-%20Dubai%20Festival%20City,%20Al%20Futtaim%20EY.zip\Report\Rna%20Crescen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host\kbr\&#27427;&#26085;&#23041;&#31185;&#25216;\&#26041;&#26696;&#21450;&#25253;&#20215;\&#26041;&#26696;\LANDIS\&#25253;&#20215;\phoenix07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host\kbr\&#27427;&#26085;&#23041;&#31185;&#25216;\&#26041;&#26696;&#21450;&#25253;&#20215;\&#26041;&#26696;\LANDIS\&#25253;&#20215;\WINDOWS\Profiles\ps38730.000\Eigene%20Dateien\HIC150Eexport\HIC150EOFFneu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chellen\Local%20Settings\Temporary%20Internet%20Files\OLK16C7\TEMP\Garciacj\Pipeline\Single%20assets\argenter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ju\laiju\WINDOWS\TEMP\MP-97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vsintl\c\SERVIDOR\Consulting%20&amp;%20Valuation\Jobs\2004270020%20-%20Proposed%20Park%20Hyatt,%20Casares\Report\Rn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4050209%20-%20Proposed%20Raffles%20Dubai\Data\Extracts%20from%20old%20reports\Report\Rn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ju\laiju\PAYMENTS\Copy%20of%20RequestForPayment_InterimPaymentCertificateRev3(1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Documents%20and%20Settings/dh25631/Local%20Settings/Temporary%20Internet%20Files/OLKB5/Liverpool/March%20completion%20-%20version%20311204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-Projects\Documents%20and%20Settings\schellen\Local%20Settings\Temporary%20Internet%20Files\OLK16C7\TEMP\Garciacj\Pipeline\Single%20assets\argenter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SHARED\SP\INCOME\ACCOUNTI\INTER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4%20Depreciation%20Expense%20Testing%20(Analytical%20Review)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Dorchester%20Hotel%20&amp;%20Residence\Cashflow%20Forcast\Copy%20of%20FCR%20-%20Dec%2022%20R(8824).xlsx" TargetMode="External"/><Relationship Id="rId1" Type="http://schemas.openxmlformats.org/officeDocument/2006/relationships/externalLinkPath" Target="Copy%20of%20FCR%20-%20Dec%2022%20R(8824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i\HQS%202%20(D)\msoffice\excel\t\JFLI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 HALL &amp; SERVICE ANNEXE"/>
      <sheetName val="NON AC HALL-type-A"/>
      <sheetName val="NON AC HALL-type-B"/>
      <sheetName val="Admin. block"/>
      <sheetName val="Food Court"/>
      <sheetName val="Sheet1"/>
      <sheetName val="boq workings"/>
      <sheetName val="COLUMN"/>
      <sheetName val="#REF"/>
      <sheetName val="beam-reinft"/>
      <sheetName val="concrete"/>
      <sheetName val="_REF"/>
      <sheetName val="dBase"/>
      <sheetName val="AC_HALL_&amp;_SERVICE_ANNEXE"/>
      <sheetName val="NON_AC_HALL-type-A"/>
      <sheetName val="NON_AC_HALL-type-B"/>
      <sheetName val="Admin__block"/>
      <sheetName val="Food_Court"/>
      <sheetName val="boq_workings"/>
      <sheetName val="HQ-TO"/>
      <sheetName val="SPT vs PHI"/>
      <sheetName val="Highway"/>
      <sheetName val="Design"/>
      <sheetName val="BLK2"/>
      <sheetName val="BLK3"/>
      <sheetName val="E &amp; R"/>
      <sheetName val="radar"/>
      <sheetName val="UG"/>
      <sheetName val="India F&amp;S Template"/>
      <sheetName val="Debits as on 12.04.08"/>
      <sheetName val="98Price"/>
      <sheetName val="CASHFLOWS"/>
      <sheetName val="SUMMARY"/>
      <sheetName val="AC_HALL_&amp;_SERVICE_ANNEXE1"/>
      <sheetName val="NON_AC_HALL-type-A1"/>
      <sheetName val="NON_AC_HALL-type-B1"/>
      <sheetName val="Admin__block1"/>
      <sheetName val="Food_Court1"/>
      <sheetName val="boq_workings1"/>
      <sheetName val="site fab&amp;ernstr"/>
      <sheetName val="slipsumpR"/>
      <sheetName val="MOS"/>
      <sheetName val="CSC"/>
      <sheetName val="Raw Data"/>
      <sheetName val="Input"/>
      <sheetName val="FitOutConfCentre"/>
      <sheetName val="AC_HALL_&amp;_SERVICE_ANNEXE2"/>
      <sheetName val="NON_AC_HALL-type-A2"/>
      <sheetName val="NON_AC_HALL-type-B2"/>
      <sheetName val="Admin__block2"/>
      <sheetName val="Food_Court2"/>
      <sheetName val="boq_workings2"/>
      <sheetName val="site_fab&amp;ernstr"/>
      <sheetName val="SPT_vs_PHI"/>
      <sheetName val="E_&amp;_R"/>
      <sheetName val="India_F&amp;S_Template"/>
      <sheetName val="Debits_as_on_12_04_08"/>
      <sheetName val="AC_HALL_&amp;_SERVICE_ANNEXE3"/>
      <sheetName val="NON_AC_HALL-type-A3"/>
      <sheetName val="NON_AC_HALL-type-B3"/>
      <sheetName val="Admin__block3"/>
      <sheetName val="Food_Court3"/>
      <sheetName val="boq_workings3"/>
      <sheetName val="site_fab&amp;ernstr1"/>
      <sheetName val="SPT_vs_PHI1"/>
      <sheetName val="E_&amp;_R1"/>
      <sheetName val="India_F&amp;S_Template1"/>
      <sheetName val="Debits_as_on_12_04_081"/>
      <sheetName val="AC_HALL_&amp;_SERVICE_ANNEXE5"/>
      <sheetName val="NON_AC_HALL-type-A5"/>
      <sheetName val="NON_AC_HALL-type-B5"/>
      <sheetName val="Admin__block5"/>
      <sheetName val="Food_Court5"/>
      <sheetName val="boq_workings5"/>
      <sheetName val="site_fab&amp;ernstr3"/>
      <sheetName val="SPT_vs_PHI3"/>
      <sheetName val="E_&amp;_R3"/>
      <sheetName val="India_F&amp;S_Template3"/>
      <sheetName val="Debits_as_on_12_04_083"/>
      <sheetName val="AC_HALL_&amp;_SERVICE_ANNEXE4"/>
      <sheetName val="NON_AC_HALL-type-A4"/>
      <sheetName val="NON_AC_HALL-type-B4"/>
      <sheetName val="Admin__block4"/>
      <sheetName val="Food_Court4"/>
      <sheetName val="boq_workings4"/>
      <sheetName val="site_fab&amp;ernstr2"/>
      <sheetName val="SPT_vs_PHI2"/>
      <sheetName val="E_&amp;_R2"/>
      <sheetName val="India_F&amp;S_Template2"/>
      <sheetName val="Debits_as_on_12_04_082"/>
      <sheetName val="Raw_Data"/>
      <sheetName val="AC_HALL_&amp;_SERVICE_ANNEXE6"/>
      <sheetName val="NON_AC_HALL-type-A6"/>
      <sheetName val="NON_AC_HALL-type-B6"/>
      <sheetName val="Admin__block6"/>
      <sheetName val="Food_Court6"/>
      <sheetName val="boq_workings6"/>
      <sheetName val="SPT_vs_PHI4"/>
      <sheetName val="E_&amp;_R4"/>
      <sheetName val="India_F&amp;S_Template4"/>
      <sheetName val="Debits_as_on_12_04_084"/>
      <sheetName val="site_fab&amp;ernstr4"/>
      <sheetName val="E H - H. W.P."/>
      <sheetName val="E. H. Treatment for pile cap"/>
      <sheetName val="New Bld"/>
      <sheetName val="BOQ"/>
      <sheetName val="upa"/>
      <sheetName val="SS MH"/>
      <sheetName val="Material List "/>
      <sheetName val="Labour Rate "/>
      <sheetName val="(M+L)"/>
      <sheetName val="AC_HALL_&amp;_SERVICE_ANNEXE7"/>
      <sheetName val="NON_AC_HALL-type-A7"/>
      <sheetName val="NON_AC_HALL-type-B7"/>
      <sheetName val="Admin__block7"/>
      <sheetName val="Food_Court7"/>
      <sheetName val="boq_workings7"/>
      <sheetName val="SPT_vs_PHI5"/>
      <sheetName val="E_&amp;_R5"/>
      <sheetName val="India_F&amp;S_Template5"/>
      <sheetName val="Debits_as_on_12_04_085"/>
      <sheetName val="site_fab&amp;ernstr5"/>
      <sheetName val="Raw_Data1"/>
      <sheetName val="E_H_-_H__W_P_"/>
      <sheetName val="E__H__Treatment_for_pile_cap"/>
      <sheetName val="New_Bld"/>
      <sheetName val="SS_MH"/>
      <sheetName val="Material_List_"/>
      <sheetName val="Labour_Rate_"/>
      <sheetName val="200205C"/>
      <sheetName val="Demand"/>
      <sheetName val="Occ"/>
      <sheetName val="P&amp;L-BDMC"/>
      <sheetName val="Day work"/>
      <sheetName val="C1ㅇ"/>
      <sheetName val="#3E1_GCR"/>
      <sheetName val="Form 6"/>
      <sheetName val="Day_work"/>
      <sheetName val="Master01"/>
      <sheetName val="Rate analysis"/>
      <sheetName val="Formulas"/>
      <sheetName val="Day_work1"/>
      <sheetName val="Material_List_1"/>
      <sheetName val="Labour_Rate_1"/>
      <sheetName val="Day_work2"/>
      <sheetName val="Raw_Data2"/>
      <sheetName val="Material_List_2"/>
      <sheetName val="Labour_Rate_2"/>
      <sheetName val="Form_6"/>
      <sheetName val="girder"/>
      <sheetName val="Rocker"/>
      <sheetName val="GWC"/>
      <sheetName val="NWC"/>
      <sheetName val="Materials Cost(PCC)"/>
      <sheetName val="SPT_vs_PHI6"/>
      <sheetName val="E_&amp;_R6"/>
      <sheetName val="India_F&amp;S_Template6"/>
      <sheetName val="Debits_as_on_12_04_086"/>
      <sheetName val="SPT_vs_PHI7"/>
      <sheetName val="E_&amp;_R7"/>
      <sheetName val="India_F&amp;S_Template7"/>
      <sheetName val="Debits_as_on_12_04_087"/>
      <sheetName val="AC_HALL_&amp;_SERVICE_ANNEXE8"/>
      <sheetName val="NON_AC_HALL-type-A8"/>
      <sheetName val="NON_AC_HALL-type-B8"/>
      <sheetName val="Admin__block8"/>
      <sheetName val="Food_Court8"/>
      <sheetName val="boq_workings8"/>
      <sheetName val="SPT_vs_PHI8"/>
      <sheetName val="E_&amp;_R8"/>
      <sheetName val="India_F&amp;S_Template8"/>
      <sheetName val="Debits_as_on_12_04_088"/>
      <sheetName val="AC_HALL_&amp;_SERVICE_ANNEXE14"/>
      <sheetName val="NON_AC_HALL-type-A14"/>
      <sheetName val="NON_AC_HALL-type-B14"/>
      <sheetName val="Admin__block14"/>
      <sheetName val="Food_Court14"/>
      <sheetName val="boq_workings14"/>
      <sheetName val="SPT_vs_PHI14"/>
      <sheetName val="E_&amp;_R14"/>
      <sheetName val="India_F&amp;S_Template14"/>
      <sheetName val="Debits_as_on_12_04_0814"/>
      <sheetName val="AC_HALL_&amp;_SERVICE_ANNEXE10"/>
      <sheetName val="NON_AC_HALL-type-A10"/>
      <sheetName val="NON_AC_HALL-type-B10"/>
      <sheetName val="Admin__block10"/>
      <sheetName val="Food_Court10"/>
      <sheetName val="boq_workings10"/>
      <sheetName val="SPT_vs_PHI10"/>
      <sheetName val="E_&amp;_R10"/>
      <sheetName val="India_F&amp;S_Template10"/>
      <sheetName val="Debits_as_on_12_04_0810"/>
      <sheetName val="AC_HALL_&amp;_SERVICE_ANNEXE9"/>
      <sheetName val="NON_AC_HALL-type-A9"/>
      <sheetName val="NON_AC_HALL-type-B9"/>
      <sheetName val="Admin__block9"/>
      <sheetName val="Food_Court9"/>
      <sheetName val="boq_workings9"/>
      <sheetName val="SPT_vs_PHI9"/>
      <sheetName val="E_&amp;_R9"/>
      <sheetName val="India_F&amp;S_Template9"/>
      <sheetName val="Debits_as_on_12_04_089"/>
      <sheetName val="AC_HALL_&amp;_SERVICE_ANNEXE11"/>
      <sheetName val="NON_AC_HALL-type-A11"/>
      <sheetName val="NON_AC_HALL-type-B11"/>
      <sheetName val="Admin__block11"/>
      <sheetName val="Food_Court11"/>
      <sheetName val="boq_workings11"/>
      <sheetName val="SPT_vs_PHI11"/>
      <sheetName val="E_&amp;_R11"/>
      <sheetName val="India_F&amp;S_Template11"/>
      <sheetName val="Debits_as_on_12_04_0811"/>
      <sheetName val="AC_HALL_&amp;_SERVICE_ANNEXE12"/>
      <sheetName val="NON_AC_HALL-type-A12"/>
      <sheetName val="NON_AC_HALL-type-B12"/>
      <sheetName val="Admin__block12"/>
      <sheetName val="Food_Court12"/>
      <sheetName val="boq_workings12"/>
      <sheetName val="SPT_vs_PHI12"/>
      <sheetName val="E_&amp;_R12"/>
      <sheetName val="India_F&amp;S_Template12"/>
      <sheetName val="Debits_as_on_12_04_0812"/>
      <sheetName val="AC_HALL_&amp;_SERVICE_ANNEXE13"/>
      <sheetName val="NON_AC_HALL-type-A13"/>
      <sheetName val="NON_AC_HALL-type-B13"/>
      <sheetName val="Admin__block13"/>
      <sheetName val="Food_Court13"/>
      <sheetName val="boq_workings13"/>
      <sheetName val="SPT_vs_PHI13"/>
      <sheetName val="E_&amp;_R13"/>
      <sheetName val="India_F&amp;S_Template13"/>
      <sheetName val="Debits_as_on_12_04_0813"/>
      <sheetName val="AC_HALL_&amp;_SERVICE_ANNEXE20"/>
      <sheetName val="NON_AC_HALL-type-A20"/>
      <sheetName val="NON_AC_HALL-type-B20"/>
      <sheetName val="Admin__block20"/>
      <sheetName val="Food_Court20"/>
      <sheetName val="boq_workings20"/>
      <sheetName val="SPT_vs_PHI20"/>
      <sheetName val="E_&amp;_R20"/>
      <sheetName val="India_F&amp;S_Template20"/>
      <sheetName val="Debits_as_on_12_04_0820"/>
      <sheetName val="AC_HALL_&amp;_SERVICE_ANNEXE15"/>
      <sheetName val="NON_AC_HALL-type-A15"/>
      <sheetName val="NON_AC_HALL-type-B15"/>
      <sheetName val="Admin__block15"/>
      <sheetName val="Food_Court15"/>
      <sheetName val="boq_workings15"/>
      <sheetName val="SPT_vs_PHI15"/>
      <sheetName val="E_&amp;_R15"/>
      <sheetName val="India_F&amp;S_Template15"/>
      <sheetName val="Debits_as_on_12_04_0815"/>
      <sheetName val="AC_HALL_&amp;_SERVICE_ANNEXE16"/>
      <sheetName val="NON_AC_HALL-type-A16"/>
      <sheetName val="NON_AC_HALL-type-B16"/>
      <sheetName val="Admin__block16"/>
      <sheetName val="Food_Court16"/>
      <sheetName val="boq_workings16"/>
      <sheetName val="SPT_vs_PHI16"/>
      <sheetName val="E_&amp;_R16"/>
      <sheetName val="India_F&amp;S_Template16"/>
      <sheetName val="Debits_as_on_12_04_0816"/>
      <sheetName val="AC_HALL_&amp;_SERVICE_ANNEXE17"/>
      <sheetName val="NON_AC_HALL-type-A17"/>
      <sheetName val="NON_AC_HALL-type-B17"/>
      <sheetName val="Admin__block17"/>
      <sheetName val="Food_Court17"/>
      <sheetName val="boq_workings17"/>
      <sheetName val="SPT_vs_PHI17"/>
      <sheetName val="E_&amp;_R17"/>
      <sheetName val="India_F&amp;S_Template17"/>
      <sheetName val="Debits_as_on_12_04_0817"/>
      <sheetName val="AC_HALL_&amp;_SERVICE_ANNEXE18"/>
      <sheetName val="NON_AC_HALL-type-A18"/>
      <sheetName val="NON_AC_HALL-type-B18"/>
      <sheetName val="Admin__block18"/>
      <sheetName val="Food_Court18"/>
      <sheetName val="boq_workings18"/>
      <sheetName val="SPT_vs_PHI18"/>
      <sheetName val="E_&amp;_R18"/>
      <sheetName val="India_F&amp;S_Template18"/>
      <sheetName val="Debits_as_on_12_04_0818"/>
      <sheetName val="AC_HALL_&amp;_SERVICE_ANNEXE19"/>
      <sheetName val="NON_AC_HALL-type-A19"/>
      <sheetName val="NON_AC_HALL-type-B19"/>
      <sheetName val="Admin__block19"/>
      <sheetName val="Food_Court19"/>
      <sheetName val="boq_workings19"/>
      <sheetName val="SPT_vs_PHI19"/>
      <sheetName val="E_&amp;_R19"/>
      <sheetName val="India_F&amp;S_Template19"/>
      <sheetName val="Debits_as_on_12_04_0819"/>
      <sheetName val="AC_HALL_&amp;_SERVICE_ANNEXE21"/>
      <sheetName val="NON_AC_HALL-type-A21"/>
      <sheetName val="NON_AC_HALL-type-B21"/>
      <sheetName val="Admin__block21"/>
      <sheetName val="Food_Court21"/>
      <sheetName val="boq_workings21"/>
      <sheetName val="SPT_vs_PHI21"/>
      <sheetName val="E_&amp;_R21"/>
      <sheetName val="India_F&amp;S_Template21"/>
      <sheetName val="Debits_as_on_12_04_0821"/>
      <sheetName val="AC_HALL_&amp;_SERVICE_ANNEXE22"/>
      <sheetName val="NON_AC_HALL-type-A22"/>
      <sheetName val="NON_AC_HALL-type-B22"/>
      <sheetName val="Admin__block22"/>
      <sheetName val="Food_Court22"/>
      <sheetName val="boq_workings22"/>
      <sheetName val="SPT_vs_PHI22"/>
      <sheetName val="E_&amp;_R22"/>
      <sheetName val="India_F&amp;S_Template22"/>
      <sheetName val="Debits_as_on_12_04_0822"/>
      <sheetName val="precast RC element"/>
      <sheetName val="Materials Cost"/>
      <sheetName val="R20_R30_work"/>
      <sheetName val="col-reinft1"/>
      <sheetName val="AC_HALL_&amp;_SERVICE_ANNEXE23"/>
      <sheetName val="NON_AC_HALL-type-A23"/>
      <sheetName val="NON_AC_HALL-type-B23"/>
      <sheetName val="Admin__block23"/>
      <sheetName val="Food_Court23"/>
      <sheetName val="boq_workings23"/>
      <sheetName val="SPT_vs_PHI23"/>
      <sheetName val="E_&amp;_R23"/>
      <sheetName val="India_F&amp;S_Template23"/>
      <sheetName val="Debits_as_on_12_04_0823"/>
      <sheetName val="AC_HALL_&amp;_SERVICE_ANNEXE24"/>
      <sheetName val="NON_AC_HALL-type-A24"/>
      <sheetName val="NON_AC_HALL-type-B24"/>
      <sheetName val="Admin__block24"/>
      <sheetName val="Food_Court24"/>
      <sheetName val="boq_workings24"/>
      <sheetName val="SPT_vs_PHI24"/>
      <sheetName val="E_&amp;_R24"/>
      <sheetName val="India_F&amp;S_Template24"/>
      <sheetName val="Debits_as_on_12_04_0824"/>
      <sheetName val="Direct cost shed A-2 "/>
      <sheetName val="2gii"/>
      <sheetName val="Cash2"/>
      <sheetName val="Z"/>
      <sheetName val="Summ"/>
      <sheetName val="PB"/>
      <sheetName val="New Rates"/>
      <sheetName val="Sheet Index"/>
      <sheetName val="office"/>
      <sheetName val="Lab"/>
      <sheetName val="4"/>
      <sheetName val="Z- GENERAL PRICE SUMMARY"/>
      <sheetName val="WITHOUT C&amp;I PROFIT (3)"/>
      <sheetName val="KeyInformation"/>
      <sheetName val="Overall"/>
      <sheetName val="InputPack"/>
      <sheetName val="Navigation"/>
      <sheetName val="Materials "/>
      <sheetName val="Labour"/>
      <sheetName val="MAchinery(R1)"/>
      <sheetName val="입찰내역 발주처 양식"/>
      <sheetName val="DATA"/>
      <sheetName val="Material "/>
      <sheetName val="Labour &amp; Plant"/>
      <sheetName val="SOR"/>
      <sheetName val="11"/>
      <sheetName val="DETAILED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oforma"/>
      <sheetName val="APP. B"/>
      <sheetName val="App. A(contd)"/>
      <sheetName val="Occ&amp;Rate"/>
      <sheetName val="Market Data-Occ"/>
      <sheetName val="Market Data-ADR"/>
      <sheetName val="P088 Rev 2.0 Cash Flow"/>
      <sheetName val="Market_Data-Occ"/>
      <sheetName val="Market_Data-ADR"/>
      <sheetName val="New_Hotel_Induced_Demand"/>
      <sheetName val="Hotel_Expansion_Induced_Demand"/>
      <sheetName val="Market_Data-Occ1"/>
      <sheetName val="Market_Data-ADR1"/>
      <sheetName val="New_Hotel_Induced_Demand1"/>
      <sheetName val="Hotel_Expansion_Induced_Demand1"/>
      <sheetName val="P088_Rev_2_0_Cash_Flow"/>
      <sheetName val="Day work"/>
      <sheetName val="Market_Data-Occ2"/>
      <sheetName val="Market_Data-ADR2"/>
      <sheetName val="New_Hotel_Induced_Demand2"/>
      <sheetName val="Hotel_Expansion_Induced_Demand2"/>
      <sheetName val="P088_Rev_2_0_Cash_Flow1"/>
      <sheetName val="Market_Data-Occ3"/>
      <sheetName val="Market_Data-ADR3"/>
      <sheetName val="New_Hotel_Induced_Demand3"/>
      <sheetName val="Hotel_Expansion_Induced_Demand3"/>
      <sheetName val="P088_Rev_2_0_Cash_Flow2"/>
      <sheetName val="Day_work"/>
      <sheetName val="Market_Data-Occ4"/>
      <sheetName val="Market_Data-ADR4"/>
      <sheetName val="New_Hotel_Induced_Demand4"/>
      <sheetName val="Hotel_Expansion_Induced_Demand4"/>
      <sheetName val="P088_Rev_2_0_Cash_Flow3"/>
      <sheetName val="Day_work1"/>
      <sheetName val="Market_Data-Occ5"/>
      <sheetName val="Market_Data-ADR5"/>
      <sheetName val="New_Hotel_Induced_Demand5"/>
      <sheetName val="Hotel_Expansion_Induced_Demand5"/>
      <sheetName val="P088_Rev_2_0_Cash_Flow4"/>
      <sheetName val="Day_work2"/>
      <sheetName val="Market_Data-Occ6"/>
      <sheetName val="Market_Data-ADR6"/>
      <sheetName val="New_Hotel_Induced_Demand6"/>
      <sheetName val="Hotel_Expansion_Induced_Demand6"/>
      <sheetName val="P088_Rev_2_0_Cash_Flow5"/>
      <sheetName val="Day_work3"/>
      <sheetName val="MASTER_RATE ANALYSIS"/>
      <sheetName val="Rate Analysis"/>
      <sheetName val="FitOutConfCentre"/>
      <sheetName val="BOQ Distribution"/>
      <sheetName val="Areas"/>
      <sheetName val="Ops"/>
      <sheetName val="Prattmodel"/>
      <sheetName val="Otismodel"/>
      <sheetName val="Flightmodel"/>
      <sheetName val="Sum of the Parts Valuation"/>
      <sheetName val="Imp Cost"/>
      <sheetName val="Architect"/>
      <sheetName val="P1 SUM"/>
      <sheetName val="2.0 Section 2 Cover"/>
      <sheetName val="Cash2"/>
      <sheetName val="Z"/>
      <sheetName val="Market_Data-Occ7"/>
      <sheetName val="Market_Data-ADR7"/>
      <sheetName val="New_Hotel_Induced_Demand7"/>
      <sheetName val="Hotel_Expansion_Induced_Demand7"/>
      <sheetName val="P088_Rev_2_0_Cash_Flow6"/>
      <sheetName val="Day_work4"/>
      <sheetName val="Market_Data-Occ9"/>
      <sheetName val="Market_Data-ADR9"/>
      <sheetName val="New_Hotel_Induced_Demand9"/>
      <sheetName val="Hotel_Expansion_Induced_Demand9"/>
      <sheetName val="P088_Rev_2_0_Cash_Flow8"/>
      <sheetName val="Day_work6"/>
      <sheetName val="Market_Data-Occ8"/>
      <sheetName val="Market_Data-ADR8"/>
      <sheetName val="New_Hotel_Induced_Demand8"/>
      <sheetName val="Hotel_Expansion_Induced_Demand8"/>
      <sheetName val="P088_Rev_2_0_Cash_Flow7"/>
      <sheetName val="Day_work5"/>
      <sheetName val="Demand &amp; Supply"/>
      <sheetName val="Sheet1"/>
      <sheetName val="Redevelopment cost "/>
      <sheetName val="Comparable developments "/>
      <sheetName val="Property Info"/>
      <sheetName val="OpHis"/>
      <sheetName val="FxVar"/>
      <sheetName val="SVF"/>
      <sheetName val="SVF2"/>
      <sheetName val="Sensitivity Matrix"/>
      <sheetName val="ancillary"/>
      <sheetName val="Cash Flow Working"/>
      <sheetName val="allowances"/>
      <sheetName val="Measur"/>
      <sheetName val="Sheet7"/>
      <sheetName val="Data Sheet"/>
      <sheetName val="SPT vs PHI"/>
      <sheetName val="COMPLEXALL"/>
      <sheetName val="입찰내역 발주처 양식"/>
      <sheetName val="BORDGC"/>
      <sheetName val="CIF COST ITEM"/>
      <sheetName val="Headings"/>
      <sheetName val="Data"/>
      <sheetName val="9011 EXPAT_MANP"/>
      <sheetName val="PE"/>
      <sheetName val="opstat"/>
      <sheetName val="costs"/>
      <sheetName val="1"/>
      <sheetName val="Lookup data"/>
      <sheetName val="Induced demand- Hitec City"/>
      <sheetName val="Teritary Competition"/>
      <sheetName val="HotelInduced"/>
      <sheetName val="Induced demand Navi Mumbai"/>
      <sheetName val="Induced Demand"/>
      <sheetName val="Induced"/>
      <sheetName val="Induced demand due to Noida"/>
      <sheetName val="Rna"/>
      <sheetName val="#REF"/>
      <sheetName val="Commercial Developments"/>
      <sheetName val="Induced Demand-Gugaon-build up"/>
      <sheetName val="Commercial development"/>
      <sheetName val="MktSeg"/>
      <sheetName val="Sum_of_the_Parts_Valuation"/>
      <sheetName val="Imp_Cost"/>
      <sheetName val="Market_Data-Occ10"/>
      <sheetName val="Market_Data-ADR10"/>
      <sheetName val="New_Hotel_Induced_Demand10"/>
      <sheetName val="Hotel_Expansion_Induced_Deman10"/>
      <sheetName val="P088_Rev_2_0_Cash_Flow9"/>
      <sheetName val="Day_work7"/>
      <sheetName val="BOQ_Distribution"/>
      <sheetName val="MASTER_RATE_ANALYSIS"/>
      <sheetName val="Rate_Analysis"/>
      <sheetName val="9011_EXPAT_MANP"/>
      <sheetName val="Market_Data-Occ11"/>
      <sheetName val="Market_Data-ADR11"/>
      <sheetName val="New_Hotel_Induced_Demand11"/>
      <sheetName val="Hotel_Expansion_Induced_Deman11"/>
      <sheetName val="P088_Rev_2_0_Cash_Flow10"/>
      <sheetName val="Day_work8"/>
      <sheetName val="BOQ_Distribution1"/>
      <sheetName val="MASTER_RATE_ANALYSIS1"/>
      <sheetName val="Rate_Analysis1"/>
      <sheetName val="Sum_of_the_Parts_Valuation1"/>
      <sheetName val="Imp_Cost1"/>
      <sheetName val="9011_EXPAT_MANP1"/>
      <sheetName val="입찰내역_발주처_양식"/>
      <sheetName val="EEV(Prilim)"/>
      <sheetName val="GDP-Inflation"/>
      <sheetName val="Facilities"/>
      <sheetName val="Required Occupancy Levels"/>
      <sheetName val="graphs"/>
      <sheetName val="Print Tables"/>
      <sheetName val="Stock Size &amp; Branding"/>
      <sheetName val="MicroMarket"/>
      <sheetName val="???? ??? ??"/>
      <sheetName val="7.0 CASHFLOW"/>
      <sheetName val="rc01"/>
      <sheetName val="INPUT"/>
      <sheetName val="Contents"/>
      <sheetName val="Input Key"/>
      <sheetName val="Sensitivity"/>
      <sheetName val="Permitted Drop Down Items"/>
      <sheetName val="CS Pipes,Fittings-Lay. &amp; Inst."/>
      <sheetName val="RA-markate"/>
      <sheetName val="SubmitCal"/>
      <sheetName val="SEX"/>
      <sheetName val="Main"/>
      <sheetName val="Kur"/>
      <sheetName val="Keşif-I"/>
      <sheetName val="HAKEDİŞ "/>
      <sheetName val="BUTCE+MANHOUR"/>
      <sheetName val="keşif özeti"/>
      <sheetName val="Katsayılar"/>
      <sheetName val="B2"/>
      <sheetName val="SHORT LIST"/>
      <sheetName val="Chiet tinh dz22"/>
      <sheetName val="Est"/>
      <sheetName val="Drop Down List"/>
      <sheetName val="REINF-WTM"/>
      <sheetName val="XREF"/>
      <sheetName val="CASHFLOWS"/>
      <sheetName val="B2-MAIN HOTEL"/>
      <sheetName val="Datas"/>
      <sheetName val="steel total"/>
      <sheetName val="BOQ"/>
      <sheetName val="E H Blinding"/>
      <sheetName val="E H Excavation"/>
      <sheetName val="Pc name"/>
      <sheetName val="C P A Blinding"/>
      <sheetName val="Raw Data"/>
      <sheetName val="NPV"/>
      <sheetName val="Est Summary"/>
      <sheetName val="Rates 2"/>
      <sheetName val="electrical"/>
      <sheetName val="GAE8'97"/>
      <sheetName val="DIV.3"/>
      <sheetName val="Labor abs-NMR"/>
      <sheetName val="Budget Analysis"/>
      <sheetName val="MOS"/>
      <sheetName val="date"/>
      <sheetName val="Positions"/>
      <sheetName val="Database"/>
      <sheetName val="Payment"/>
      <sheetName val="TB09"/>
      <sheetName val="PB"/>
      <sheetName val="Project Claims Report"/>
      <sheetName val="Contract Particulars"/>
      <sheetName val="Update &amp; Print"/>
      <sheetName val="Cover"/>
      <sheetName val="Other Hotels"/>
      <sheetName val="Other"/>
      <sheetName val="Rating 12 Point Index"/>
      <sheetName val="Madinah FA"/>
      <sheetName val="KPIs - Market 2"/>
      <sheetName val="Summary"/>
      <sheetName val="SCH- % WT."/>
      <sheetName val="P1_SUM"/>
      <sheetName val="2_0_Section_2_Cover"/>
      <sheetName val="Demand_&amp;_Supply"/>
      <sheetName val="Redevelopment_cost_"/>
      <sheetName val="Comparable_developments_"/>
      <sheetName val="Property_Info"/>
      <sheetName val="Sensitivity_Matrix"/>
      <sheetName val="Cash_Flow_Working"/>
      <sheetName val="CIF_COST_ITEM"/>
      <sheetName val="Data_Sheet"/>
      <sheetName val="SPT_vs_PHI"/>
      <sheetName val="Lookup_data"/>
      <sheetName val="HAKEDİŞ_"/>
      <sheetName val="keşif_özeti"/>
      <sheetName val="1. Summary Sheet (R01_OCT.2019)"/>
      <sheetName val="Listen"/>
      <sheetName val="New Rates"/>
      <sheetName val="Basis"/>
      <sheetName val="Z- GENERAL PRICE SUMMARY"/>
      <sheetName val="WITHOUT C&amp;I PROFIT (3)"/>
      <sheetName val="Option"/>
      <sheetName val="Market_Data-Occ12"/>
      <sheetName val="Market_Data-ADR12"/>
      <sheetName val="New_Hotel_Induced_Demand12"/>
      <sheetName val="Hotel_Expansion_Induced_Deman12"/>
      <sheetName val="P088_Rev_2_0_Cash_Flow11"/>
      <sheetName val="Day_work9"/>
      <sheetName val="BOQ_Distribution2"/>
      <sheetName val="MASTER_RATE_ANALYSIS2"/>
      <sheetName val="Rate_Analysis2"/>
      <sheetName val="Sum_of_the_Parts_Valuation2"/>
      <sheetName val="Imp_Cost2"/>
      <sheetName val="9011_EXPAT_MANP2"/>
      <sheetName val="입찰내역_발주처_양식1"/>
      <sheetName val="Induced_demand-_Hitec_City"/>
      <sheetName val="Teritary_Competition"/>
      <sheetName val="Induced_demand_Navi_Mumbai"/>
      <sheetName val="Induced_Demand"/>
      <sheetName val="Induced_demand_due_to_Noida"/>
      <sheetName val="Commercial_Developments"/>
      <sheetName val="Induced_Demand-Gugaon-build_up"/>
      <sheetName val="Commercial_development"/>
      <sheetName val="Permitted_Drop_Down_Items"/>
      <sheetName val="CS_Pipes,Fittings-Lay__&amp;_Inst_"/>
      <sheetName val="Overall"/>
      <sheetName val="Market_Data-Occ13"/>
      <sheetName val="Market_Data-ADR13"/>
      <sheetName val="New_Hotel_Induced_Demand13"/>
      <sheetName val="Hotel_Expansion_Induced_Deman13"/>
      <sheetName val="P088_Rev_2_0_Cash_Flow12"/>
      <sheetName val="Day_work10"/>
      <sheetName val="Sum_of_the_Parts_Valuation3"/>
      <sheetName val="Imp_Cost3"/>
      <sheetName val="MASTER_RATE_ANALYSIS3"/>
      <sheetName val="Rate_Analysis3"/>
      <sheetName val="BOQ_Distribution3"/>
      <sheetName val="입찰내역_발주처_양식2"/>
      <sheetName val="9011_EXPAT_MANP3"/>
      <sheetName val="P1_SUM1"/>
      <sheetName val="Induced_demand-_Hitec_City1"/>
      <sheetName val="Teritary_Competition1"/>
      <sheetName val="Induced_demand_Navi_Mumbai1"/>
      <sheetName val="Induced_Demand1"/>
      <sheetName val="Induced_demand_due_to_Noida1"/>
      <sheetName val="Commercial_Developments1"/>
      <sheetName val="Induced_Demand-Gugaon-build_up1"/>
      <sheetName val="Commercial_development1"/>
      <sheetName val="SPT_vs_PHI1"/>
      <sheetName val="Drop_Down_List"/>
      <sheetName val="E_H_Blinding"/>
      <sheetName val="E_H_Excavation"/>
      <sheetName val="Pc_name"/>
      <sheetName val="New_Rates"/>
      <sheetName val="Raw_Data"/>
      <sheetName val="SHORT_LIST"/>
      <sheetName val="Chiet_tinh_dz22"/>
      <sheetName val="B2-MAIN_HOTEL"/>
      <sheetName val="steel_total"/>
      <sheetName val="CFTable2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380KV GIS"/>
      <sheetName val="Labor_abs-NMR"/>
      <sheetName val="380KV_GIS"/>
      <sheetName val="Salary Details"/>
      <sheetName val="FORM5"/>
      <sheetName val="vendor"/>
      <sheetName val="1.0 Section 1 Cover"/>
      <sheetName val="Key Info"/>
      <sheetName val="A"/>
      <sheetName val="KeyInformation"/>
      <sheetName val="DIV_3"/>
      <sheetName val="2_0_Section_2_Cover1"/>
      <sheetName val="Data_Sheet1"/>
      <sheetName val="E_H_Blinding1"/>
      <sheetName val="E_H_Excavation1"/>
      <sheetName val="Pc_name1"/>
      <sheetName val="DIV_31"/>
      <sheetName val="Permitted_Drop_Down_Items1"/>
      <sheetName val="CS_Pipes,Fittings-Lay__&amp;_Inst_1"/>
      <sheetName val="HAKEDİŞ_1"/>
      <sheetName val="keşif_özeti1"/>
      <sheetName val="SHORT_LIST1"/>
      <sheetName val="Chiet_tinh_dz221"/>
      <sheetName val="B2-MAIN_HOTEL1"/>
      <sheetName val="Raw_Data1"/>
      <sheetName val="Project_Claims_Report"/>
      <sheetName val="Contract_Particulars"/>
      <sheetName val="Update_&amp;_Print"/>
      <sheetName val="Print_Tables"/>
      <sheetName val="Stock_Size_&amp;_Branding"/>
      <sheetName val="Other_Hotels"/>
      <sheetName val="Rating_12_Point_Index"/>
      <sheetName val="Required_Occupancy_Levels"/>
      <sheetName val="Madinah_FA"/>
      <sheetName val="KPIs_-_Market_2"/>
      <sheetName val="SCH-_%_WT_"/>
      <sheetName val="T&amp;M"/>
      <sheetName val="ARC308-1"/>
      <sheetName val="Part-A"/>
      <sheetName val="Market_Data-Occ14"/>
      <sheetName val="Market_Data-ADR14"/>
      <sheetName val="New_Hotel_Induced_Demand14"/>
      <sheetName val="Hotel_Expansion_Induced_Deman14"/>
      <sheetName val="P088_Rev_2_0_Cash_Flow13"/>
      <sheetName val="Day_work11"/>
      <sheetName val="Sum_of_the_Parts_Valuation4"/>
      <sheetName val="Imp_Cost4"/>
      <sheetName val="MASTER_RATE_ANALYSIS4"/>
      <sheetName val="Rate_Analysis4"/>
      <sheetName val="BOQ_Distribution4"/>
      <sheetName val="입찰내역_발주처_양식3"/>
      <sheetName val="9011_EXPAT_MANP4"/>
      <sheetName val="P1_SUM2"/>
      <sheetName val="Induced_demand-_Hitec_City2"/>
      <sheetName val="Teritary_Competition2"/>
      <sheetName val="Induced_demand_Navi_Mumbai2"/>
      <sheetName val="Induced_Demand2"/>
      <sheetName val="Induced_demand_due_to_Noida2"/>
      <sheetName val="Commercial_Developments2"/>
      <sheetName val="Induced_Demand-Gugaon-build_up2"/>
      <sheetName val="Commercial_development2"/>
      <sheetName val="SPT_vs_PHI2"/>
      <sheetName val="Drop_Down_List1"/>
      <sheetName val="New_Rates1"/>
      <sheetName val="steel_total1"/>
      <sheetName val="Demand_&amp;_Supply1"/>
      <sheetName val="Redevelopment_cost_1"/>
      <sheetName val="Comparable_developments_1"/>
      <sheetName val="Property_Info1"/>
      <sheetName val="Sensitivity_Matrix1"/>
      <sheetName val="Cash_Flow_Working1"/>
      <sheetName val="CIF_COST_ITEM1"/>
      <sheetName val="Lookup_data1"/>
      <sheetName val="Z-_GENERAL_PRICE_SUMMARY"/>
      <sheetName val="WITHOUT_C&amp;I_PROFIT_(3)"/>
      <sheetName val="Market_Data-Occ15"/>
      <sheetName val="Market_Data-ADR15"/>
      <sheetName val="New_Hotel_Induced_Demand15"/>
      <sheetName val="Hotel_Expansion_Induced_Deman15"/>
      <sheetName val="P088_Rev_2_0_Cash_Flow14"/>
      <sheetName val="Day_work12"/>
      <sheetName val="Sum_of_the_Parts_Valuation5"/>
      <sheetName val="Imp_Cost5"/>
      <sheetName val="MASTER_RATE_ANALYSIS5"/>
      <sheetName val="Rate_Analysis5"/>
      <sheetName val="BOQ_Distribution5"/>
      <sheetName val="입찰내역_발주처_양식4"/>
      <sheetName val="9011_EXPAT_MANP5"/>
      <sheetName val="P1_SUM3"/>
      <sheetName val="Induced_demand-_Hitec_City3"/>
      <sheetName val="Teritary_Competition3"/>
      <sheetName val="Induced_demand_Navi_Mumbai3"/>
      <sheetName val="Induced_Demand3"/>
      <sheetName val="Induced_demand_due_to_Noida3"/>
      <sheetName val="Commercial_Developments3"/>
      <sheetName val="Induced_Demand-Gugaon-build_up3"/>
      <sheetName val="Commercial_development3"/>
      <sheetName val="SPT_vs_PHI3"/>
      <sheetName val="Permitted_Drop_Down_Items2"/>
      <sheetName val="Data_Sheet2"/>
      <sheetName val="Drop_Down_List2"/>
      <sheetName val="E_H_Blinding2"/>
      <sheetName val="E_H_Excavation2"/>
      <sheetName val="Pc_name2"/>
      <sheetName val="New_Rates2"/>
      <sheetName val="Raw_Data2"/>
      <sheetName val="HAKEDİŞ_2"/>
      <sheetName val="keşif_özeti2"/>
      <sheetName val="SHORT_LIST2"/>
      <sheetName val="2_0_Section_2_Cover2"/>
      <sheetName val="Chiet_tinh_dz222"/>
      <sheetName val="B2-MAIN_HOTEL2"/>
      <sheetName val="CS_Pipes,Fittings-Lay__&amp;_Inst_2"/>
      <sheetName val="steel_total2"/>
      <sheetName val="Demand_&amp;_Supply2"/>
      <sheetName val="Redevelopment_cost_2"/>
      <sheetName val="Comparable_developments_2"/>
      <sheetName val="Property_Info2"/>
      <sheetName val="Sensitivity_Matrix2"/>
      <sheetName val="Cash_Flow_Working2"/>
      <sheetName val="CIF_COST_ITEM2"/>
      <sheetName val="Lookup_data2"/>
      <sheetName val="Z-_GENERAL_PRICE_SUMMARY1"/>
      <sheetName val="WITHOUT_C&amp;I_PROFIT_(3)1"/>
      <sheetName val="cover page"/>
      <sheetName val="Equip"/>
      <sheetName val="Market_Data-Occ16"/>
      <sheetName val="Market_Data-ADR16"/>
      <sheetName val="New_Hotel_Induced_Demand16"/>
      <sheetName val="Hotel_Expansion_Induced_Deman16"/>
      <sheetName val="P088_Rev_2_0_Cash_Flow15"/>
      <sheetName val="Sum_of_the_Parts_Valuation6"/>
      <sheetName val="Imp_Cost6"/>
      <sheetName val="Day_work13"/>
      <sheetName val="MASTER_RATE_ANALYSIS6"/>
      <sheetName val="Rate_Analysis6"/>
      <sheetName val="BOQ_Distribution6"/>
      <sheetName val="입찰내역_발주처_양식5"/>
      <sheetName val="9011_EXPAT_MANP6"/>
      <sheetName val="P1_SUM4"/>
      <sheetName val="Induced_demand-_Hitec_City4"/>
      <sheetName val="Teritary_Competition4"/>
      <sheetName val="Induced_demand_Navi_Mumbai4"/>
      <sheetName val="Induced_Demand4"/>
      <sheetName val="Induced_demand_due_to_Noida4"/>
      <sheetName val="Commercial_Developments4"/>
      <sheetName val="Induced_Demand-Gugaon-build_up4"/>
      <sheetName val="Commercial_development4"/>
      <sheetName val="Demand_&amp;_Supply3"/>
      <sheetName val="Redevelopment_cost_3"/>
      <sheetName val="Comparable_developments_3"/>
      <sheetName val="Property_Info3"/>
      <sheetName val="Sensitivity_Matrix3"/>
      <sheetName val="2_0_Section_2_Cover3"/>
      <sheetName val="Data_Sheet3"/>
      <sheetName val="SPT_vs_PHI4"/>
      <sheetName val="Cash_Flow_Working3"/>
      <sheetName val="CIF_COST_ITEM3"/>
      <sheetName val="Lookup_data3"/>
      <sheetName val="E_H_Blinding3"/>
      <sheetName val="E_H_Excavation3"/>
      <sheetName val="Pc_name3"/>
      <sheetName val="DIV_32"/>
      <sheetName val="Permitted_Drop_Down_Items3"/>
      <sheetName val="CS_Pipes,Fittings-Lay__&amp;_Inst_3"/>
      <sheetName val="HAKEDİŞ_3"/>
      <sheetName val="keşif_özeti3"/>
      <sheetName val="SHORT_LIST3"/>
      <sheetName val="Chiet_tinh_dz223"/>
      <sheetName val="B2-MAIN_HOTEL3"/>
      <sheetName val="Raw_Data3"/>
      <sheetName val="380KV_GIS1"/>
      <sheetName val="Project_Claims_Report1"/>
      <sheetName val="Contract_Particulars1"/>
      <sheetName val="Update_&amp;_Print1"/>
      <sheetName val="Drop_Down_List3"/>
      <sheetName val="steel_total3"/>
      <sheetName val="Print_Tables1"/>
      <sheetName val="Stock_Size_&amp;_Branding1"/>
      <sheetName val="Other_Hotels1"/>
      <sheetName val="Rating_12_Point_Index1"/>
      <sheetName val="Required_Occupancy_Levels1"/>
      <sheetName val="Madinah_FA1"/>
      <sheetName val="KPIs_-_Market_21"/>
      <sheetName val="SCH-_%_WT_1"/>
      <sheetName val="New_Rates3"/>
      <sheetName val="Budget_Analysis"/>
      <sheetName val="Z-_GENERAL_PRICE_SUMMARY2"/>
      <sheetName val="WITHOUT_C&amp;I_PROFIT_(3)2"/>
      <sheetName val="C_P_A_Blinding"/>
      <sheetName val="Est_Summary"/>
      <sheetName val="Rates_2"/>
      <sheetName val="cover_page"/>
      <sheetName val="Notes"/>
      <sheetName val="Labor_abs-NMR1"/>
      <sheetName val="Tables"/>
      <sheetName val="bkg"/>
      <sheetName val="cbrd460"/>
      <sheetName val="bcl"/>
      <sheetName val="Actual"/>
      <sheetName val="HWDG"/>
      <sheetName val="AOR"/>
    </sheetNames>
    <sheetDataSet>
      <sheetData sheetId="0">
        <row r="20">
          <cell r="C20">
            <v>8</v>
          </cell>
        </row>
      </sheetData>
      <sheetData sheetId="1">
        <row r="5">
          <cell r="C5" t="str">
            <v>Rosewood</v>
          </cell>
        </row>
      </sheetData>
      <sheetData sheetId="2"/>
      <sheetData sheetId="3"/>
      <sheetData sheetId="4">
        <row r="21">
          <cell r="E21" t="str">
            <v>Group Leisure</v>
          </cell>
        </row>
      </sheetData>
      <sheetData sheetId="5">
        <row r="21">
          <cell r="E21" t="str">
            <v>Group Leisure</v>
          </cell>
        </row>
      </sheetData>
      <sheetData sheetId="6">
        <row r="21">
          <cell r="E21" t="str">
            <v>Group Leisure</v>
          </cell>
        </row>
      </sheetData>
      <sheetData sheetId="7"/>
      <sheetData sheetId="8"/>
      <sheetData sheetId="9">
        <row r="24">
          <cell r="F24">
            <v>1</v>
          </cell>
        </row>
      </sheetData>
      <sheetData sheetId="10" refreshError="1"/>
      <sheetData sheetId="11" refreshError="1"/>
      <sheetData sheetId="12" refreshError="1"/>
      <sheetData sheetId="13">
        <row r="21">
          <cell r="E21" t="str">
            <v>Group Leisure</v>
          </cell>
        </row>
      </sheetData>
      <sheetData sheetId="14">
        <row r="5">
          <cell r="C5" t="str">
            <v>Rosewood</v>
          </cell>
        </row>
      </sheetData>
      <sheetData sheetId="15">
        <row r="21">
          <cell r="E21" t="str">
            <v>Group Leisure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21">
          <cell r="E21" t="str">
            <v>Group Leisure</v>
          </cell>
        </row>
      </sheetData>
      <sheetData sheetId="133">
        <row r="21">
          <cell r="E21" t="str">
            <v>Group Leisure</v>
          </cell>
        </row>
      </sheetData>
      <sheetData sheetId="134">
        <row r="21">
          <cell r="E21" t="str">
            <v>Group Leisure</v>
          </cell>
        </row>
      </sheetData>
      <sheetData sheetId="135">
        <row r="21">
          <cell r="E21" t="str">
            <v>Group Leisure</v>
          </cell>
        </row>
      </sheetData>
      <sheetData sheetId="136">
        <row r="21">
          <cell r="E21" t="str">
            <v>Group Leisure</v>
          </cell>
        </row>
      </sheetData>
      <sheetData sheetId="137">
        <row r="21">
          <cell r="E21" t="str">
            <v>Group Leisure</v>
          </cell>
        </row>
      </sheetData>
      <sheetData sheetId="138">
        <row r="21">
          <cell r="E21" t="str">
            <v>Group Leisure</v>
          </cell>
        </row>
      </sheetData>
      <sheetData sheetId="139">
        <row r="21">
          <cell r="E21" t="str">
            <v>Group Leisure</v>
          </cell>
        </row>
      </sheetData>
      <sheetData sheetId="140">
        <row r="21">
          <cell r="E21" t="str">
            <v>Group Leisure</v>
          </cell>
        </row>
      </sheetData>
      <sheetData sheetId="141">
        <row r="21">
          <cell r="E21" t="str">
            <v>Group Leisure</v>
          </cell>
        </row>
      </sheetData>
      <sheetData sheetId="142">
        <row r="21">
          <cell r="E21" t="str">
            <v>Group Leisure</v>
          </cell>
        </row>
      </sheetData>
      <sheetData sheetId="143">
        <row r="21">
          <cell r="E21" t="str">
            <v>Group Leisure</v>
          </cell>
        </row>
      </sheetData>
      <sheetData sheetId="144">
        <row r="21">
          <cell r="E21" t="str">
            <v>Group Leisure</v>
          </cell>
        </row>
      </sheetData>
      <sheetData sheetId="145">
        <row r="21">
          <cell r="E21" t="str">
            <v>Group Leisure</v>
          </cell>
        </row>
      </sheetData>
      <sheetData sheetId="146">
        <row r="21">
          <cell r="E21" t="str">
            <v>Group Leisure</v>
          </cell>
        </row>
      </sheetData>
      <sheetData sheetId="147">
        <row r="21">
          <cell r="E21" t="str">
            <v>Group Leisure</v>
          </cell>
        </row>
      </sheetData>
      <sheetData sheetId="148">
        <row r="21">
          <cell r="E21" t="str">
            <v>Group Leisure</v>
          </cell>
        </row>
      </sheetData>
      <sheetData sheetId="149">
        <row r="21">
          <cell r="E21" t="str">
            <v>Group Leisure</v>
          </cell>
        </row>
      </sheetData>
      <sheetData sheetId="150">
        <row r="21">
          <cell r="E21" t="str">
            <v>Group Leisure</v>
          </cell>
        </row>
      </sheetData>
      <sheetData sheetId="151">
        <row r="21">
          <cell r="E21" t="str">
            <v>Group Leisure</v>
          </cell>
        </row>
      </sheetData>
      <sheetData sheetId="152">
        <row r="21">
          <cell r="E21" t="str">
            <v>Group Leisure</v>
          </cell>
        </row>
      </sheetData>
      <sheetData sheetId="153">
        <row r="21">
          <cell r="E21" t="str">
            <v>Group Leisure</v>
          </cell>
        </row>
      </sheetData>
      <sheetData sheetId="154">
        <row r="21">
          <cell r="E21" t="str">
            <v>Group Leisure</v>
          </cell>
        </row>
      </sheetData>
      <sheetData sheetId="155">
        <row r="21">
          <cell r="E21" t="str">
            <v>Group Leisure</v>
          </cell>
        </row>
      </sheetData>
      <sheetData sheetId="156">
        <row r="21">
          <cell r="E21" t="str">
            <v>Group Leisure</v>
          </cell>
        </row>
      </sheetData>
      <sheetData sheetId="157" refreshError="1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21">
          <cell r="E21" t="str">
            <v>Group Leisure</v>
          </cell>
        </row>
      </sheetData>
      <sheetData sheetId="249">
        <row r="21">
          <cell r="E21" t="str">
            <v>Group Leisure</v>
          </cell>
        </row>
      </sheetData>
      <sheetData sheetId="250">
        <row r="21">
          <cell r="E21" t="str">
            <v>Group Leisure</v>
          </cell>
        </row>
      </sheetData>
      <sheetData sheetId="251">
        <row r="21">
          <cell r="E21" t="str">
            <v>Group Leisure</v>
          </cell>
        </row>
      </sheetData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>
        <row r="21">
          <cell r="E21" t="str">
            <v>Group Leisure</v>
          </cell>
        </row>
      </sheetData>
      <sheetData sheetId="273">
        <row r="21">
          <cell r="E21" t="str">
            <v>Group Leisure</v>
          </cell>
        </row>
      </sheetData>
      <sheetData sheetId="274">
        <row r="21">
          <cell r="E21" t="str">
            <v>Group Leisure</v>
          </cell>
        </row>
      </sheetData>
      <sheetData sheetId="275">
        <row r="21">
          <cell r="E21" t="str">
            <v>Group Leisure</v>
          </cell>
        </row>
      </sheetData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>
        <row r="21">
          <cell r="E21" t="str">
            <v>Group Leisure</v>
          </cell>
        </row>
      </sheetData>
      <sheetData sheetId="308">
        <row r="21">
          <cell r="E21" t="str">
            <v>Group Leisure</v>
          </cell>
        </row>
      </sheetData>
      <sheetData sheetId="309">
        <row r="21">
          <cell r="E21" t="str">
            <v>Group Leisure</v>
          </cell>
        </row>
      </sheetData>
      <sheetData sheetId="310">
        <row r="21">
          <cell r="E21" t="str">
            <v>Group Leisure</v>
          </cell>
        </row>
      </sheetData>
      <sheetData sheetId="311">
        <row r="21">
          <cell r="E21" t="str">
            <v>Group Leisure</v>
          </cell>
        </row>
      </sheetData>
      <sheetData sheetId="312">
        <row r="21">
          <cell r="E21" t="str">
            <v>Group Leisure</v>
          </cell>
        </row>
      </sheetData>
      <sheetData sheetId="313">
        <row r="21">
          <cell r="E21" t="str">
            <v>Group Leisure</v>
          </cell>
        </row>
      </sheetData>
      <sheetData sheetId="314">
        <row r="21">
          <cell r="E21" t="str">
            <v>Group Leisure</v>
          </cell>
        </row>
      </sheetData>
      <sheetData sheetId="315" refreshError="1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>
        <row r="21">
          <cell r="E21" t="str">
            <v>Group Leisure</v>
          </cell>
        </row>
      </sheetData>
      <sheetData sheetId="355">
        <row r="21">
          <cell r="E21" t="str">
            <v>Group Leisure</v>
          </cell>
        </row>
      </sheetData>
      <sheetData sheetId="356">
        <row r="21">
          <cell r="E21" t="str">
            <v>Group Leisure</v>
          </cell>
        </row>
      </sheetData>
      <sheetData sheetId="357">
        <row r="21">
          <cell r="E21" t="str">
            <v>Group Leisure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21">
          <cell r="E21" t="str">
            <v>Group Leisure</v>
          </cell>
        </row>
      </sheetData>
      <sheetData sheetId="391">
        <row r="21">
          <cell r="E21" t="str">
            <v>Group Leisure</v>
          </cell>
        </row>
      </sheetData>
      <sheetData sheetId="392">
        <row r="21">
          <cell r="E21" t="str">
            <v>Group Leisure</v>
          </cell>
        </row>
      </sheetData>
      <sheetData sheetId="393">
        <row r="21">
          <cell r="E21" t="str">
            <v>Group Leisure</v>
          </cell>
        </row>
      </sheetData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>
        <row r="21">
          <cell r="E21" t="str">
            <v>Group Leisure</v>
          </cell>
        </row>
      </sheetData>
      <sheetData sheetId="442">
        <row r="21">
          <cell r="E21" t="str">
            <v>Group Leisure</v>
          </cell>
        </row>
      </sheetData>
      <sheetData sheetId="443">
        <row r="21">
          <cell r="E21" t="str">
            <v>Group Leisure</v>
          </cell>
        </row>
      </sheetData>
      <sheetData sheetId="444">
        <row r="21">
          <cell r="E21" t="str">
            <v>Group Leisure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  <sheetName val="CapEx"/>
      <sheetName val="consolExecsum"/>
      <sheetName val="WDCExecsum"/>
      <sheetName val="SDIPGExecsum"/>
      <sheetName val="EPExecsum"/>
      <sheetName val="KMExecsum"/>
      <sheetName val="DJExecsum"/>
      <sheetName val="WashExecsum"/>
      <sheetName val="SVExecsum"/>
      <sheetName val="spExecsum"/>
      <sheetName val="BS"/>
      <sheetName val="equity"/>
      <sheetName val="IS"/>
      <sheetName val="cashflow"/>
      <sheetName val="Budget"/>
      <sheetName val="ARAging"/>
      <sheetName val="APAging"/>
      <sheetName val="MonthlyIS"/>
      <sheetName val="WDC"/>
      <sheetName val="EP"/>
      <sheetName val="KM"/>
      <sheetName val="SDIPG"/>
      <sheetName val="DJ"/>
      <sheetName val="Wash"/>
      <sheetName val="SV"/>
      <sheetName val="SP"/>
      <sheetName val="Gale"/>
      <sheetName val="WIP"/>
      <sheetName val="WM"/>
      <sheetName val="WC"/>
      <sheetName val="WCP&amp;L"/>
      <sheetName val="PMF"/>
      <sheetName val="Pursuit"/>
      <sheetName val="Other"/>
      <sheetName val="IRR"/>
      <sheetName val="contribvalu"/>
      <sheetName val="WDCBud"/>
      <sheetName val="DJBud"/>
      <sheetName val="EPBud"/>
      <sheetName val="KMBud"/>
      <sheetName val="SVBud"/>
      <sheetName val="SDIPGBud"/>
      <sheetName val="Washbud"/>
      <sheetName val="SPBud"/>
      <sheetName val="OLDSV"/>
      <sheetName val="OLDWDC"/>
      <sheetName val="OLDEP"/>
      <sheetName val="OLDKM"/>
      <sheetName val="OLDDJ"/>
      <sheetName val="OLDWAS"/>
      <sheetName val="galeexecsum"/>
      <sheetName val="IRR2"/>
      <sheetName val="SDIPGDSCR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GDP-Inflation"/>
      <sheetName val="Facilities"/>
      <sheetName val="Required Occupancy Levels"/>
      <sheetName val="Demand &amp; Supply"/>
      <sheetName val="Calculation"/>
      <sheetName val="Ref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int Tables"/>
      <sheetName val="Stock Size &amp; Branding"/>
      <sheetName val="MicroMarket"/>
      <sheetName val="mapping"/>
      <sheetName val="FitOutConfCentre"/>
      <sheetName val="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>
            <v>0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  <sheetName val="???? ??? 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Balance Sheet-Dec2019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major_qty4"/>
      <sheetName val="Major_P&amp;M_deployment4"/>
      <sheetName val="p&amp;m_L&amp;T_Hire4"/>
      <sheetName val="basic_4"/>
      <sheetName val="Rate_Analysis4"/>
      <sheetName val="major_qty5"/>
      <sheetName val="장비"/>
      <sheetName val="노무"/>
      <sheetName val="Data"/>
      <sheetName val="HS"/>
      <sheetName val="RW"/>
      <sheetName val="Area"/>
      <sheetName val="FINISH"/>
      <sheetName val="MFR"/>
      <sheetName val="Sheet1"/>
      <sheetName val="FitOutConfCentre"/>
      <sheetName val="james's"/>
      <sheetName val="cusions"/>
      <sheetName val="qty schedule"/>
      <sheetName val="Prelim_Summ"/>
      <sheetName val="VOP_June_07"/>
      <sheetName val="VOP_June_07 _rev1_"/>
      <sheetName val="VOP_Sept_07"/>
      <sheetName val="Assumptions"/>
      <sheetName val="FEVA"/>
      <sheetName val="HO Costs"/>
      <sheetName val="loadcal"/>
      <sheetName val="Bill No. 3"/>
      <sheetName val="Timesheet"/>
      <sheetName val="SUMMARY"/>
      <sheetName val="nÁuknÁu"/>
      <sheetName val="IDC"/>
      <sheetName val="Misc. points"/>
      <sheetName val="qty abst"/>
      <sheetName val="Programe"/>
      <sheetName val="LABOUR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PRL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major_qty6"/>
      <sheetName val="Major_P&amp;M_deployment5"/>
      <sheetName val="p&amp;m_L&amp;T_Hire5"/>
      <sheetName val="basic_5"/>
      <sheetName val="Rate_Analysis5"/>
      <sheetName val="SPT vs PHI"/>
      <sheetName val="Planned"/>
      <sheetName val="PriceSummary"/>
      <sheetName val="Entry"/>
      <sheetName val="qty_schedule"/>
      <sheetName val="VOP_June_07__rev1_"/>
      <sheetName val="HO_Costs"/>
      <sheetName val="Bill_No__3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Amortization"/>
      <sheetName val="RCC,Ret. Wall"/>
      <sheetName val="crews"/>
      <sheetName val="Ceiling"/>
      <sheetName val="Wall"/>
      <sheetName val="Main Summary- Contractor"/>
      <sheetName val="Cul_detail"/>
      <sheetName val="ETC Plant Cost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Data_11"/>
      <sheetName val="IO_List1"/>
      <sheetName val="Rehab_podium_footing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Database"/>
      <sheetName val="schedule nos"/>
      <sheetName val="horizontal"/>
      <sheetName val="Steel Structure"/>
      <sheetName val="Sheet3 (2)"/>
      <sheetName val="cul-invSUBMITTED"/>
      <sheetName val="BHANDUP"/>
      <sheetName val="SPT_vs_PHI"/>
      <sheetName val=""/>
      <sheetName val="TAV ANALIZ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DATI_CONS"/>
      <sheetName val="Demand"/>
      <sheetName val="Occ"/>
      <sheetName val="Summ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PRECAST_lightconc-II3"/>
      <sheetName val="Unit_Rate2"/>
      <sheetName val="d-safe_DELUXE2"/>
      <sheetName val="ABP_inputs2"/>
      <sheetName val="Synergy_Sales_Budget2"/>
      <sheetName val="Detail"/>
      <sheetName val="upa"/>
      <sheetName val="LMR PF"/>
      <sheetName val="beam-reinft-IIInd floor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Raw Data"/>
      <sheetName val="basic_10"/>
      <sheetName val="Rate_Analysis10"/>
      <sheetName val="Misc__points10"/>
      <sheetName val="qty_abst10"/>
      <sheetName val="Top_Sheet10"/>
      <sheetName val="Iron_Steel_&amp;_handrails10"/>
      <sheetName val="Civil_Boq7"/>
      <sheetName val="VENDOR_CODE_WO_NO7"/>
      <sheetName val="Master_Item_List7"/>
      <sheetName val="VENDER_DETAIL7"/>
      <sheetName val="Main_Summary7"/>
      <sheetName val="Summary_(G_H_Bachlor_C)7"/>
      <sheetName val="General_preliminaries7"/>
      <sheetName val="Work_Done_Bill_(2)7"/>
      <sheetName val="IS_Summary7"/>
      <sheetName val="Drain_Work7"/>
      <sheetName val="Non-BOQ_summary7"/>
      <sheetName val="Curing_Bund_for_Sep'137"/>
      <sheetName val="Basic_Rate5"/>
      <sheetName val="INFLUENCES_ON_GM5"/>
      <sheetName val="acevsSp_(ABC)5"/>
      <sheetName val="Monthly_Format_ATH_(ro)revised5"/>
      <sheetName val="Abs_Sheet(Fuel_oil_area)JAN5"/>
      <sheetName val="Site_Dev_BOQ7"/>
      <sheetName val="Steel_Summary5"/>
      <sheetName val="int_hire4"/>
      <sheetName val="Drop_Down_(Fixed)4"/>
      <sheetName val="Drop_Down4"/>
      <sheetName val="BOQ_Direct_selling_cost4"/>
      <sheetName val="STAFFSCHED_7"/>
      <sheetName val="E_&amp;_R4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Legal_Risk_Analysis4"/>
      <sheetName val="Data_12"/>
      <sheetName val="RA_Format3"/>
      <sheetName val="Measurement-ID_works3"/>
      <sheetName val="IO_List3"/>
      <sheetName val="Ph_1_-ESM_Pipe,_Bitumen3"/>
      <sheetName val="Rehab_podium_footing2"/>
      <sheetName val="SPT_vs_PHI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Sludge_Cal"/>
      <sheetName val="PointNo_54"/>
      <sheetName val="Unit_Rate3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Stress_Calculation7"/>
      <sheetName val="PRECAST_lightconc-II4"/>
      <sheetName val="ETC_Panorama"/>
      <sheetName val="Assumption_Inputs7"/>
      <sheetName val="d-safe_DELUXE3"/>
      <sheetName val="ABP_inputs3"/>
      <sheetName val="Synergy_Sales_Budget3"/>
      <sheetName val="AoR_Finishing"/>
      <sheetName val="P+M_-_Tower_Crane"/>
      <sheetName val="Fill_this_out_first___4"/>
      <sheetName val="Shuttering_Abstract"/>
      <sheetName val="Total_Amount"/>
      <sheetName val="A_O_R_r1Str"/>
      <sheetName val="A_O_R_r1"/>
      <sheetName val="A_O_R_(2)"/>
      <sheetName val="RCC,Ret__Wall"/>
      <sheetName val="Main_Summary-_Contractor"/>
      <sheetName val="TAV_ANALIZ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RMC_April_16"/>
      <sheetName val="Cement_Price_Variation"/>
      <sheetName val="LMR_PF"/>
      <sheetName val="beam-reinft-IIInd_floor7"/>
      <sheetName val="Civil_Works"/>
      <sheetName val="Name_Manager"/>
      <sheetName val="Input_Rates"/>
      <sheetName val="Detailed_Areas"/>
      <sheetName val="Exp__Villa__R2B_216"/>
      <sheetName val="20_mm_aggregates_"/>
      <sheetName val="3cd_Annexure"/>
      <sheetName val="수량_총괄표"/>
      <sheetName val="품질관리비_산출"/>
      <sheetName val="Waste_Wtr_Drg"/>
      <sheetName val="Onerous_Terms"/>
      <sheetName val="AB_SOW"/>
      <sheetName val="Valid_Data"/>
      <sheetName val="Cash_Flow_Input_Data_ISC"/>
      <sheetName val="13__Steel_-_Ratio"/>
      <sheetName val="beam-reinft-machine_rm"/>
      <sheetName val="kppl_pl"/>
      <sheetName val="Administrative_Prices"/>
      <sheetName val="Item_Master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basic_11"/>
      <sheetName val="Rate_Analysis11"/>
      <sheetName val="Misc__points11"/>
      <sheetName val="qty_abst11"/>
      <sheetName val="qty_schedule3"/>
      <sheetName val="VOP_June_07__rev1_3"/>
      <sheetName val="HO_Costs3"/>
      <sheetName val="Bill_No__33"/>
      <sheetName val="Top_Sheet11"/>
      <sheetName val="Iron_Steel_&amp;_handrails11"/>
      <sheetName val="Civil_Boq8"/>
      <sheetName val="VENDOR_CODE_WO_NO8"/>
      <sheetName val="Master_Item_List8"/>
      <sheetName val="VENDER_DETAIL8"/>
      <sheetName val="Main_Summary8"/>
      <sheetName val="Summary_(G_H_Bachlor_C)8"/>
      <sheetName val="General_preliminaries8"/>
      <sheetName val="Work_Done_Bill_(2)8"/>
      <sheetName val="IS_Summary8"/>
      <sheetName val="Drain_Work8"/>
      <sheetName val="Non-BOQ_summary8"/>
      <sheetName val="Curing_Bund_for_Sep'138"/>
      <sheetName val="Basic_Rate6"/>
      <sheetName val="INFLUENCES_ON_GM6"/>
      <sheetName val="acevsSp_(ABC)6"/>
      <sheetName val="Monthly_Format_ATH_(ro)revised6"/>
      <sheetName val="Abs_Sheet(Fuel_oil_area)JAN6"/>
      <sheetName val="Site_Dev_BOQ8"/>
      <sheetName val="Steel_Summary6"/>
      <sheetName val="int_hire5"/>
      <sheetName val="Drop_Down_(Fixed)5"/>
      <sheetName val="Drop_Down5"/>
      <sheetName val="BOQ_Direct_selling_cost5"/>
      <sheetName val="STAFFSCHED_8"/>
      <sheetName val="E_&amp;_R5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Legal_Risk_Analysis5"/>
      <sheetName val="Data_13"/>
      <sheetName val="RA_Format4"/>
      <sheetName val="Measurement-ID_works4"/>
      <sheetName val="IO_List4"/>
      <sheetName val="Ph_1_-ESM_Pipe,_Bitumen4"/>
      <sheetName val="Rehab_podium_footing3"/>
      <sheetName val="SPT_vs_PHI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Sludge_Cal1"/>
      <sheetName val="PointNo_55"/>
      <sheetName val="Unit_Rate4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Stress_Calculation8"/>
      <sheetName val="PRECAST_lightconc-II5"/>
      <sheetName val="ETC_Panorama1"/>
      <sheetName val="Assumption_Inputs8"/>
      <sheetName val="d-safe_DELUXE4"/>
      <sheetName val="ABP_inputs4"/>
      <sheetName val="Synergy_Sales_Budget4"/>
      <sheetName val="AoR_Finishing1"/>
      <sheetName val="P+M_-_Tower_Crane1"/>
      <sheetName val="Fill_this_out_first___5"/>
      <sheetName val="Shuttering_Abstract1"/>
      <sheetName val="Total_Amount1"/>
      <sheetName val="A_O_R_r1Str1"/>
      <sheetName val="A_O_R_r11"/>
      <sheetName val="A_O_R_(2)1"/>
      <sheetName val="RCC,Ret__Wall1"/>
      <sheetName val="Main_Summary-_Contractor1"/>
      <sheetName val="TAV_ANALIZ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RMC_April_161"/>
      <sheetName val="Cement_Price_Variation1"/>
      <sheetName val="LMR_PF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basic_12"/>
      <sheetName val="Rate_Analysis12"/>
      <sheetName val="Misc__points12"/>
      <sheetName val="qty_abst12"/>
      <sheetName val="qty_schedule4"/>
      <sheetName val="VOP_June_07__rev1_4"/>
      <sheetName val="HO_Costs4"/>
      <sheetName val="Bill_No__34"/>
      <sheetName val="Top_Sheet12"/>
      <sheetName val="Iron_Steel_&amp;_handrails12"/>
      <sheetName val="Civil_Boq9"/>
      <sheetName val="VENDOR_CODE_WO_NO9"/>
      <sheetName val="Master_Item_List9"/>
      <sheetName val="VENDER_DETAIL9"/>
      <sheetName val="Main_Summary9"/>
      <sheetName val="Summary_(G_H_Bachlor_C)9"/>
      <sheetName val="General_preliminaries9"/>
      <sheetName val="Work_Done_Bill_(2)9"/>
      <sheetName val="IS_Summary9"/>
      <sheetName val="Drain_Work9"/>
      <sheetName val="Non-BOQ_summary9"/>
      <sheetName val="Curing_Bund_for_Sep'139"/>
      <sheetName val="Basic_Rate7"/>
      <sheetName val="INFLUENCES_ON_GM7"/>
      <sheetName val="acevsSp_(ABC)7"/>
      <sheetName val="Monthly_Format_ATH_(ro)revised7"/>
      <sheetName val="Abs_Sheet(Fuel_oil_area)JAN7"/>
      <sheetName val="Site_Dev_BOQ9"/>
      <sheetName val="Steel_Summary7"/>
      <sheetName val="int_hire6"/>
      <sheetName val="Drop_Down_(Fixed)6"/>
      <sheetName val="Drop_Down6"/>
      <sheetName val="BOQ_Direct_selling_cost6"/>
      <sheetName val="STAFFSCHED_9"/>
      <sheetName val="E_&amp;_R6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Legal_Risk_Analysis6"/>
      <sheetName val="Data_14"/>
      <sheetName val="RA_Format5"/>
      <sheetName val="Measurement-ID_works5"/>
      <sheetName val="IO_List5"/>
      <sheetName val="Ph_1_-ESM_Pipe,_Bitumen5"/>
      <sheetName val="Rehab_podium_footing4"/>
      <sheetName val="SPT_vs_PHI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Sludge_Cal2"/>
      <sheetName val="PointNo_56"/>
      <sheetName val="Unit_Rate5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Stress_Calculation9"/>
      <sheetName val="PRECAST_lightconc-II6"/>
      <sheetName val="ETC_Panorama2"/>
      <sheetName val="Assumption_Inputs9"/>
      <sheetName val="d-safe_DELUXE5"/>
      <sheetName val="ABP_inputs5"/>
      <sheetName val="Synergy_Sales_Budget5"/>
      <sheetName val="AoR_Finishing2"/>
      <sheetName val="P+M_-_Tower_Crane2"/>
      <sheetName val="Fill_this_out_first___6"/>
      <sheetName val="Shuttering_Abstract2"/>
      <sheetName val="Total_Amount2"/>
      <sheetName val="A_O_R_r1Str2"/>
      <sheetName val="A_O_R_r12"/>
      <sheetName val="A_O_R_(2)2"/>
      <sheetName val="RCC,Ret__Wall2"/>
      <sheetName val="Main_Summary-_Contractor2"/>
      <sheetName val="TAV_ANALIZ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basic_13"/>
      <sheetName val="Rate_Analysis13"/>
      <sheetName val="Misc__points13"/>
      <sheetName val="qty_abst13"/>
      <sheetName val="qty_schedule5"/>
      <sheetName val="VOP_June_07__rev1_5"/>
      <sheetName val="HO_Costs5"/>
      <sheetName val="Bill_No__35"/>
      <sheetName val="Top_Sheet13"/>
      <sheetName val="Iron_Steel_&amp;_handrails13"/>
      <sheetName val="Civil_Boq10"/>
      <sheetName val="VENDOR_CODE_WO_NO10"/>
      <sheetName val="Master_Item_List10"/>
      <sheetName val="VENDER_DETAIL10"/>
      <sheetName val="Main_Summary10"/>
      <sheetName val="Summary_(G_H_Bachlor_C)10"/>
      <sheetName val="General_preliminaries10"/>
      <sheetName val="Work_Done_Bill_(2)10"/>
      <sheetName val="IS_Summary10"/>
      <sheetName val="Drain_Work10"/>
      <sheetName val="Non-BOQ_summary10"/>
      <sheetName val="Curing_Bund_for_Sep'1310"/>
      <sheetName val="Basic_Rate8"/>
      <sheetName val="INFLUENCES_ON_GM8"/>
      <sheetName val="acevsSp_(ABC)8"/>
      <sheetName val="Monthly_Format_ATH_(ro)revised8"/>
      <sheetName val="Abs_Sheet(Fuel_oil_area)JAN8"/>
      <sheetName val="Site_Dev_BOQ10"/>
      <sheetName val="Steel_Summary8"/>
      <sheetName val="int_hire7"/>
      <sheetName val="Drop_Down_(Fixed)7"/>
      <sheetName val="Drop_Down7"/>
      <sheetName val="BOQ_Direct_selling_cost7"/>
      <sheetName val="STAFFSCHED_10"/>
      <sheetName val="E_&amp;_R7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Legal_Risk_Analysis7"/>
      <sheetName val="Data_15"/>
      <sheetName val="RA_Format6"/>
      <sheetName val="Measurement-ID_works6"/>
      <sheetName val="IO_List6"/>
      <sheetName val="Ph_1_-ESM_Pipe,_Bitumen6"/>
      <sheetName val="Rehab_podium_footing5"/>
      <sheetName val="SPT_vs_PHI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Sludge_Cal3"/>
      <sheetName val="PointNo_57"/>
      <sheetName val="Unit_Rate6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Stress_Calculation10"/>
      <sheetName val="PRECAST_lightconc-II7"/>
      <sheetName val="ETC_Panorama3"/>
      <sheetName val="Assumption_Inputs10"/>
      <sheetName val="d-safe_DELUXE6"/>
      <sheetName val="ABP_inputs6"/>
      <sheetName val="Synergy_Sales_Budget6"/>
      <sheetName val="AoR_Finishing3"/>
      <sheetName val="P+M_-_Tower_Crane3"/>
      <sheetName val="Fill_this_out_first___7"/>
      <sheetName val="Shuttering_Abstract3"/>
      <sheetName val="Total_Amount3"/>
      <sheetName val="A_O_R_r1Str3"/>
      <sheetName val="A_O_R_r13"/>
      <sheetName val="A_O_R_(2)3"/>
      <sheetName val="RCC,Ret__Wall3"/>
      <sheetName val="Main_Summary-_Contractor3"/>
      <sheetName val="TAV_ANALIZ3"/>
      <sheetName val="입찰내역_발주처_양식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RATE_ANALYSIS_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basic_14"/>
      <sheetName val="Rate_Analysis14"/>
      <sheetName val="Misc__points14"/>
      <sheetName val="qty_abst14"/>
      <sheetName val="qty_schedule6"/>
      <sheetName val="VOP_June_07__rev1_6"/>
      <sheetName val="HO_Costs6"/>
      <sheetName val="Bill_No__36"/>
      <sheetName val="Top_Sheet14"/>
      <sheetName val="Iron_Steel_&amp;_handrails14"/>
      <sheetName val="Civil_Boq11"/>
      <sheetName val="VENDOR_CODE_WO_NO11"/>
      <sheetName val="Master_Item_List11"/>
      <sheetName val="VENDER_DETAIL11"/>
      <sheetName val="Main_Summary11"/>
      <sheetName val="Summary_(G_H_Bachlor_C)11"/>
      <sheetName val="General_preliminaries11"/>
      <sheetName val="Work_Done_Bill_(2)11"/>
      <sheetName val="IS_Summary11"/>
      <sheetName val="Drain_Work11"/>
      <sheetName val="Non-BOQ_summary11"/>
      <sheetName val="Curing_Bund_for_Sep'1311"/>
      <sheetName val="Basic_Rate9"/>
      <sheetName val="INFLUENCES_ON_GM9"/>
      <sheetName val="acevsSp_(ABC)9"/>
      <sheetName val="Monthly_Format_ATH_(ro)revised9"/>
      <sheetName val="Abs_Sheet(Fuel_oil_area)JAN9"/>
      <sheetName val="Site_Dev_BOQ11"/>
      <sheetName val="Steel_Summary9"/>
      <sheetName val="int_hire8"/>
      <sheetName val="Drop_Down_(Fixed)8"/>
      <sheetName val="Drop_Down8"/>
      <sheetName val="BOQ_Direct_selling_cost8"/>
      <sheetName val="STAFFSCHED_11"/>
      <sheetName val="E_&amp;_R8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Legal_Risk_Analysis8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Sludge_Cal4"/>
      <sheetName val="PointNo_58"/>
      <sheetName val="Unit_Rate7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Stress_Calculation11"/>
      <sheetName val="PRECAST_lightconc-II8"/>
      <sheetName val="ETC_Panorama4"/>
      <sheetName val="Assumption_Inputs11"/>
      <sheetName val="d-safe_DELUXE7"/>
      <sheetName val="ABP_inputs7"/>
      <sheetName val="Synergy_Sales_Budget7"/>
      <sheetName val="AoR_Finishing4"/>
      <sheetName val="P+M_-_Tower_Crane4"/>
      <sheetName val="Fill_this_out_first___8"/>
      <sheetName val="Shuttering_Abstract4"/>
      <sheetName val="Total_Amount4"/>
      <sheetName val="A_O_R_r1Str4"/>
      <sheetName val="A_O_R_r14"/>
      <sheetName val="A_O_R_(2)4"/>
      <sheetName val="RCC,Ret__Wall4"/>
      <sheetName val="Main_Summary-_Contractor4"/>
      <sheetName val="TAV_ANALIZ4"/>
      <sheetName val="입찰내역_발주처_양식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RATE_ANALYSIS_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basic_15"/>
      <sheetName val="Rate_Analysis15"/>
      <sheetName val="Misc__points15"/>
      <sheetName val="qty_abst15"/>
      <sheetName val="qty_schedule7"/>
      <sheetName val="VOP_June_07__rev1_7"/>
      <sheetName val="HO_Costs7"/>
      <sheetName val="Bill_No__37"/>
      <sheetName val="Top_Sheet15"/>
      <sheetName val="Iron_Steel_&amp;_handrails15"/>
      <sheetName val="Civil_Boq12"/>
      <sheetName val="VENDOR_CODE_WO_NO12"/>
      <sheetName val="Master_Item_List12"/>
      <sheetName val="VENDER_DETAIL12"/>
      <sheetName val="Main_Summary12"/>
      <sheetName val="Summary_(G_H_Bachlor_C)12"/>
      <sheetName val="General_preliminaries12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Steel_Summary10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Day work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Notes"/>
      <sheetName val="sc"/>
      <sheetName val="MASONARY"/>
      <sheetName val="Working"/>
      <sheetName val="Customize Your Purchase Order"/>
      <sheetName val="Customize Your Invoice"/>
      <sheetName val="PNTEXT"/>
      <sheetName val="Intro"/>
      <sheetName val="HQ-TO"/>
      <sheetName val="WD"/>
      <sheetName val="???? ??? ??"/>
      <sheetName val="Steel_Summary11"/>
      <sheetName val="Steel_Summary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Truss Section"/>
      <sheetName val="HWDG"/>
      <sheetName val="Démol."/>
      <sheetName val="뜃맟뭁돽띿맟_-BLDG"/>
      <sheetName val="office"/>
      <sheetName val="Lab"/>
      <sheetName val="DIV.3"/>
      <sheetName val="Fee Rate Summary"/>
      <sheetName val="Costing"/>
      <sheetName val="Load Details(B1)"/>
      <sheetName val="MG"/>
      <sheetName val="India F&amp;S Template"/>
      <sheetName val="合成__作成表-BLDG"/>
      <sheetName val="Bank Guarantee"/>
      <sheetName val="Headings"/>
      <sheetName val="Pile cap"/>
      <sheetName val="AC"/>
      <sheetName val="hist&amp;proj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etEst"/>
      <sheetName val="TABLO-3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Wag&amp;Sal"/>
      <sheetName val="bill 2"/>
      <sheetName val="총괄표"/>
      <sheetName val="Micro"/>
      <sheetName val="Macro"/>
      <sheetName val="Scaff-Rose"/>
      <sheetName val="SSR _ NSSR Market final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C1ㅇ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????_???_??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????_???_??1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Truss_Section"/>
      <sheetName val="CIF COST ITEM"/>
      <sheetName val="Struct-Grass root"/>
      <sheetName val="KPI"/>
      <sheetName val="Cov"/>
      <sheetName val="Equip"/>
      <sheetName val="Proposal"/>
      <sheetName val="CPA7-31"/>
      <sheetName val="WBS"/>
      <sheetName val="BM Data"/>
      <sheetName val="Steel-Circular"/>
      <sheetName val="FINA"/>
      <sheetName val="BQLIST"/>
      <sheetName val="Customize_Your_Purchase_Order"/>
      <sheetName val="Customize_Your_Invoice"/>
      <sheetName val="Day_work"/>
      <sheetName val="Démol_"/>
      <sheetName val="Fee_Rate_Summary"/>
      <sheetName val="Load_Details(B1)"/>
      <sheetName val="India_F&amp;S_Template"/>
      <sheetName val="Bank_Guarantee"/>
      <sheetName val="Pile_cap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UNP-NCW "/>
      <sheetName val="DIV_3"/>
      <sheetName val="DIV_31"/>
      <sheetName val="]ain_Summary2"/>
      <sheetName val="QTAFFSCHED_"/>
      <sheetName val="QPRE_WORKING"/>
      <sheetName val="aist_sept13"/>
      <sheetName val="HRIS_OCT13"/>
      <sheetName val="DMLB-II_FEB-14"/>
      <sheetName val="MECH-1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산근"/>
      <sheetName val="GM &amp; TA"/>
      <sheetName val="NPV"/>
      <sheetName val="Core Data"/>
      <sheetName val="MFG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P1926-H2B Pkg 2A&amp;2B"/>
      <sheetName val="P1940-H2B Pkg 1 Guestrooms"/>
      <sheetName val="P1929-DHCT"/>
      <sheetName val="Cash Flow Working"/>
      <sheetName val="Hic_150EOffice"/>
      <sheetName val="HVAC BoQ"/>
      <sheetName val="CC 0103"/>
      <sheetName val="PROCTOR"/>
      <sheetName val="Raw_Data2"/>
      <sheetName val="Benchmark_Data_(Resi)2"/>
      <sheetName val="TG-P-07_(50%_CON)2"/>
      <sheetName val="TG-P-09_(50%_CD)2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labour rates"/>
      <sheetName val="XREF"/>
      <sheetName val="plan&amp;section of foundation"/>
      <sheetName val="Sensitivities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Info"/>
      <sheetName val="MATL"/>
      <sheetName val="PFPi Input Sheets"/>
      <sheetName val="SLABREINF-SCH"/>
      <sheetName val="COL-SCH"/>
      <sheetName val="2 &amp; 3 CG 78 V"/>
      <sheetName val="Raw Data Hours"/>
      <sheetName val="WORK CO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>
        <row r="10">
          <cell r="D10">
            <v>1500</v>
          </cell>
        </row>
      </sheetData>
      <sheetData sheetId="34"/>
      <sheetData sheetId="35"/>
      <sheetData sheetId="36">
        <row r="10">
          <cell r="D10">
            <v>1500</v>
          </cell>
        </row>
      </sheetData>
      <sheetData sheetId="37">
        <row r="10">
          <cell r="D10">
            <v>1500</v>
          </cell>
        </row>
      </sheetData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/>
      <sheetData sheetId="224" refreshError="1"/>
      <sheetData sheetId="225" refreshError="1"/>
      <sheetData sheetId="226" refreshError="1"/>
      <sheetData sheetId="227" refreshError="1"/>
      <sheetData sheetId="228">
        <row r="10">
          <cell r="D10">
            <v>1500</v>
          </cell>
        </row>
      </sheetData>
      <sheetData sheetId="229"/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/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/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/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/>
      <sheetData sheetId="408"/>
      <sheetData sheetId="409">
        <row r="10">
          <cell r="D10">
            <v>1500</v>
          </cell>
        </row>
      </sheetData>
      <sheetData sheetId="410"/>
      <sheetData sheetId="411"/>
      <sheetData sheetId="412"/>
      <sheetData sheetId="413"/>
      <sheetData sheetId="414"/>
      <sheetData sheetId="415">
        <row r="10">
          <cell r="D10">
            <v>1500</v>
          </cell>
        </row>
      </sheetData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>
        <row r="10">
          <cell r="D10">
            <v>1500</v>
          </cell>
        </row>
      </sheetData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>
        <row r="10">
          <cell r="D10">
            <v>1500</v>
          </cell>
        </row>
      </sheetData>
      <sheetData sheetId="486">
        <row r="10">
          <cell r="D10">
            <v>1500</v>
          </cell>
        </row>
      </sheetData>
      <sheetData sheetId="487">
        <row r="10">
          <cell r="D10">
            <v>1500</v>
          </cell>
        </row>
      </sheetData>
      <sheetData sheetId="488">
        <row r="10">
          <cell r="D10">
            <v>1500</v>
          </cell>
        </row>
      </sheetData>
      <sheetData sheetId="489">
        <row r="10">
          <cell r="D10">
            <v>1500</v>
          </cell>
        </row>
      </sheetData>
      <sheetData sheetId="490">
        <row r="10">
          <cell r="D10">
            <v>1500</v>
          </cell>
        </row>
      </sheetData>
      <sheetData sheetId="491">
        <row r="10">
          <cell r="D10">
            <v>1500</v>
          </cell>
        </row>
      </sheetData>
      <sheetData sheetId="492">
        <row r="10">
          <cell r="D10">
            <v>1500</v>
          </cell>
        </row>
      </sheetData>
      <sheetData sheetId="493">
        <row r="10">
          <cell r="D10">
            <v>1500</v>
          </cell>
        </row>
      </sheetData>
      <sheetData sheetId="494">
        <row r="10">
          <cell r="D10">
            <v>1500</v>
          </cell>
        </row>
      </sheetData>
      <sheetData sheetId="495">
        <row r="10">
          <cell r="D10">
            <v>1500</v>
          </cell>
        </row>
      </sheetData>
      <sheetData sheetId="496">
        <row r="10">
          <cell r="D10">
            <v>1500</v>
          </cell>
        </row>
      </sheetData>
      <sheetData sheetId="497">
        <row r="10">
          <cell r="D10">
            <v>1500</v>
          </cell>
        </row>
      </sheetData>
      <sheetData sheetId="498">
        <row r="10">
          <cell r="D10">
            <v>1500</v>
          </cell>
        </row>
      </sheetData>
      <sheetData sheetId="499">
        <row r="10">
          <cell r="D10">
            <v>1500</v>
          </cell>
        </row>
      </sheetData>
      <sheetData sheetId="500">
        <row r="10">
          <cell r="D10">
            <v>1500</v>
          </cell>
        </row>
      </sheetData>
      <sheetData sheetId="501">
        <row r="10">
          <cell r="D10">
            <v>1500</v>
          </cell>
        </row>
      </sheetData>
      <sheetData sheetId="502">
        <row r="10">
          <cell r="D10">
            <v>1500</v>
          </cell>
        </row>
      </sheetData>
      <sheetData sheetId="503">
        <row r="10">
          <cell r="D10">
            <v>1500</v>
          </cell>
        </row>
      </sheetData>
      <sheetData sheetId="504">
        <row r="10">
          <cell r="D10">
            <v>1500</v>
          </cell>
        </row>
      </sheetData>
      <sheetData sheetId="505">
        <row r="10">
          <cell r="D10">
            <v>1500</v>
          </cell>
        </row>
      </sheetData>
      <sheetData sheetId="506">
        <row r="10">
          <cell r="D10">
            <v>1500</v>
          </cell>
        </row>
      </sheetData>
      <sheetData sheetId="507">
        <row r="10">
          <cell r="D10">
            <v>1500</v>
          </cell>
        </row>
      </sheetData>
      <sheetData sheetId="508">
        <row r="10">
          <cell r="D10">
            <v>1500</v>
          </cell>
        </row>
      </sheetData>
      <sheetData sheetId="509">
        <row r="10">
          <cell r="D10">
            <v>1500</v>
          </cell>
        </row>
      </sheetData>
      <sheetData sheetId="510">
        <row r="10">
          <cell r="D10">
            <v>1500</v>
          </cell>
        </row>
      </sheetData>
      <sheetData sheetId="511">
        <row r="10">
          <cell r="D10">
            <v>1500</v>
          </cell>
        </row>
      </sheetData>
      <sheetData sheetId="512">
        <row r="10">
          <cell r="D10">
            <v>1500</v>
          </cell>
        </row>
      </sheetData>
      <sheetData sheetId="513">
        <row r="10">
          <cell r="D10">
            <v>1500</v>
          </cell>
        </row>
      </sheetData>
      <sheetData sheetId="514">
        <row r="10">
          <cell r="D10">
            <v>1500</v>
          </cell>
        </row>
      </sheetData>
      <sheetData sheetId="515">
        <row r="10">
          <cell r="D10">
            <v>1500</v>
          </cell>
        </row>
      </sheetData>
      <sheetData sheetId="516">
        <row r="10">
          <cell r="D10">
            <v>1500</v>
          </cell>
        </row>
      </sheetData>
      <sheetData sheetId="517">
        <row r="10">
          <cell r="D10">
            <v>1500</v>
          </cell>
        </row>
      </sheetData>
      <sheetData sheetId="518">
        <row r="10">
          <cell r="D10">
            <v>1500</v>
          </cell>
        </row>
      </sheetData>
      <sheetData sheetId="519">
        <row r="10">
          <cell r="D10">
            <v>1500</v>
          </cell>
        </row>
      </sheetData>
      <sheetData sheetId="520">
        <row r="10">
          <cell r="D10">
            <v>1500</v>
          </cell>
        </row>
      </sheetData>
      <sheetData sheetId="521">
        <row r="10">
          <cell r="D10">
            <v>1500</v>
          </cell>
        </row>
      </sheetData>
      <sheetData sheetId="522">
        <row r="10">
          <cell r="D10">
            <v>1500</v>
          </cell>
        </row>
      </sheetData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>
        <row r="10">
          <cell r="D10">
            <v>1500</v>
          </cell>
        </row>
      </sheetData>
      <sheetData sheetId="602">
        <row r="10">
          <cell r="D10">
            <v>1500</v>
          </cell>
        </row>
      </sheetData>
      <sheetData sheetId="603">
        <row r="10">
          <cell r="D10">
            <v>1500</v>
          </cell>
        </row>
      </sheetData>
      <sheetData sheetId="604"/>
      <sheetData sheetId="605"/>
      <sheetData sheetId="606"/>
      <sheetData sheetId="607">
        <row r="10">
          <cell r="D10">
            <v>1500</v>
          </cell>
        </row>
      </sheetData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 refreshError="1"/>
      <sheetData sheetId="686">
        <row r="10">
          <cell r="D10">
            <v>1500</v>
          </cell>
        </row>
      </sheetData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>
        <row r="10">
          <cell r="D10">
            <v>1500</v>
          </cell>
        </row>
      </sheetData>
      <sheetData sheetId="706"/>
      <sheetData sheetId="707">
        <row r="10">
          <cell r="D10">
            <v>1500</v>
          </cell>
        </row>
      </sheetData>
      <sheetData sheetId="708">
        <row r="10">
          <cell r="D10">
            <v>1500</v>
          </cell>
        </row>
      </sheetData>
      <sheetData sheetId="709">
        <row r="10">
          <cell r="D10">
            <v>1500</v>
          </cell>
        </row>
      </sheetData>
      <sheetData sheetId="710">
        <row r="10">
          <cell r="D10">
            <v>1500</v>
          </cell>
        </row>
      </sheetData>
      <sheetData sheetId="711">
        <row r="10">
          <cell r="D10">
            <v>1500</v>
          </cell>
        </row>
      </sheetData>
      <sheetData sheetId="712"/>
      <sheetData sheetId="713"/>
      <sheetData sheetId="714"/>
      <sheetData sheetId="715"/>
      <sheetData sheetId="716">
        <row r="10">
          <cell r="D10">
            <v>1500</v>
          </cell>
        </row>
      </sheetData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>
        <row r="10">
          <cell r="D10">
            <v>1500</v>
          </cell>
        </row>
      </sheetData>
      <sheetData sheetId="740"/>
      <sheetData sheetId="741" refreshError="1"/>
      <sheetData sheetId="742" refreshError="1"/>
      <sheetData sheetId="743"/>
      <sheetData sheetId="744" refreshError="1"/>
      <sheetData sheetId="745"/>
      <sheetData sheetId="746">
        <row r="10">
          <cell r="D10">
            <v>1500</v>
          </cell>
        </row>
      </sheetData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>
        <row r="10">
          <cell r="D10">
            <v>1500</v>
          </cell>
        </row>
      </sheetData>
      <sheetData sheetId="869"/>
      <sheetData sheetId="870">
        <row r="10">
          <cell r="D10">
            <v>1500</v>
          </cell>
        </row>
      </sheetData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>
        <row r="10">
          <cell r="D10">
            <v>1500</v>
          </cell>
        </row>
      </sheetData>
      <sheetData sheetId="882"/>
      <sheetData sheetId="883"/>
      <sheetData sheetId="884">
        <row r="10">
          <cell r="D10">
            <v>1500</v>
          </cell>
        </row>
      </sheetData>
      <sheetData sheetId="885"/>
      <sheetData sheetId="886"/>
      <sheetData sheetId="887"/>
      <sheetData sheetId="888"/>
      <sheetData sheetId="889"/>
      <sheetData sheetId="890"/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>
        <row r="10">
          <cell r="D10">
            <v>1500</v>
          </cell>
        </row>
      </sheetData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>
        <row r="10">
          <cell r="D10">
            <v>1500</v>
          </cell>
        </row>
      </sheetData>
      <sheetData sheetId="938">
        <row r="10">
          <cell r="D10">
            <v>1500</v>
          </cell>
        </row>
      </sheetData>
      <sheetData sheetId="939">
        <row r="10">
          <cell r="D10">
            <v>1500</v>
          </cell>
        </row>
      </sheetData>
      <sheetData sheetId="940"/>
      <sheetData sheetId="941">
        <row r="10">
          <cell r="D10">
            <v>1500</v>
          </cell>
        </row>
      </sheetData>
      <sheetData sheetId="942"/>
      <sheetData sheetId="943">
        <row r="10">
          <cell r="D10">
            <v>1500</v>
          </cell>
        </row>
      </sheetData>
      <sheetData sheetId="944"/>
      <sheetData sheetId="945">
        <row r="10">
          <cell r="D10">
            <v>1500</v>
          </cell>
        </row>
      </sheetData>
      <sheetData sheetId="946"/>
      <sheetData sheetId="947">
        <row r="10">
          <cell r="D10">
            <v>1500</v>
          </cell>
        </row>
      </sheetData>
      <sheetData sheetId="948"/>
      <sheetData sheetId="949">
        <row r="10">
          <cell r="D10">
            <v>1500</v>
          </cell>
        </row>
      </sheetData>
      <sheetData sheetId="950">
        <row r="10">
          <cell r="D10">
            <v>1500</v>
          </cell>
        </row>
      </sheetData>
      <sheetData sheetId="951">
        <row r="10">
          <cell r="D10">
            <v>1500</v>
          </cell>
        </row>
      </sheetData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>
        <row r="10">
          <cell r="D10">
            <v>1500</v>
          </cell>
        </row>
      </sheetData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>
        <row r="10">
          <cell r="D10">
            <v>1500</v>
          </cell>
        </row>
      </sheetData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>
        <row r="10">
          <cell r="D10">
            <v>1500</v>
          </cell>
        </row>
      </sheetData>
      <sheetData sheetId="987">
        <row r="10">
          <cell r="D10">
            <v>1500</v>
          </cell>
        </row>
      </sheetData>
      <sheetData sheetId="988"/>
      <sheetData sheetId="989"/>
      <sheetData sheetId="990"/>
      <sheetData sheetId="991"/>
      <sheetData sheetId="992"/>
      <sheetData sheetId="993"/>
      <sheetData sheetId="994">
        <row r="10">
          <cell r="D10">
            <v>1500</v>
          </cell>
        </row>
      </sheetData>
      <sheetData sheetId="995"/>
      <sheetData sheetId="996">
        <row r="10">
          <cell r="D10">
            <v>1500</v>
          </cell>
        </row>
      </sheetData>
      <sheetData sheetId="997">
        <row r="10">
          <cell r="D10">
            <v>1500</v>
          </cell>
        </row>
      </sheetData>
      <sheetData sheetId="998"/>
      <sheetData sheetId="999"/>
      <sheetData sheetId="1000">
        <row r="10">
          <cell r="D10">
            <v>1500</v>
          </cell>
        </row>
      </sheetData>
      <sheetData sheetId="1001"/>
      <sheetData sheetId="1002">
        <row r="10">
          <cell r="D10">
            <v>1500</v>
          </cell>
        </row>
      </sheetData>
      <sheetData sheetId="1003">
        <row r="10">
          <cell r="D10">
            <v>1500</v>
          </cell>
        </row>
      </sheetData>
      <sheetData sheetId="1004"/>
      <sheetData sheetId="1005"/>
      <sheetData sheetId="1006"/>
      <sheetData sheetId="1007">
        <row r="10">
          <cell r="D10">
            <v>1500</v>
          </cell>
        </row>
      </sheetData>
      <sheetData sheetId="1008">
        <row r="10">
          <cell r="D10">
            <v>1500</v>
          </cell>
        </row>
      </sheetData>
      <sheetData sheetId="1009">
        <row r="10">
          <cell r="D10">
            <v>1500</v>
          </cell>
        </row>
      </sheetData>
      <sheetData sheetId="1010">
        <row r="10">
          <cell r="D10">
            <v>1500</v>
          </cell>
        </row>
      </sheetData>
      <sheetData sheetId="1011">
        <row r="10">
          <cell r="D10">
            <v>1500</v>
          </cell>
        </row>
      </sheetData>
      <sheetData sheetId="1012">
        <row r="10">
          <cell r="D10">
            <v>1500</v>
          </cell>
        </row>
      </sheetData>
      <sheetData sheetId="1013">
        <row r="10">
          <cell r="D10">
            <v>1500</v>
          </cell>
        </row>
      </sheetData>
      <sheetData sheetId="1014">
        <row r="10">
          <cell r="D10">
            <v>1500</v>
          </cell>
        </row>
      </sheetData>
      <sheetData sheetId="1015">
        <row r="10">
          <cell r="D10">
            <v>1500</v>
          </cell>
        </row>
      </sheetData>
      <sheetData sheetId="1016">
        <row r="10">
          <cell r="D10">
            <v>1500</v>
          </cell>
        </row>
      </sheetData>
      <sheetData sheetId="1017">
        <row r="10">
          <cell r="D10">
            <v>1500</v>
          </cell>
        </row>
      </sheetData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>
        <row r="10">
          <cell r="D10">
            <v>1500</v>
          </cell>
        </row>
      </sheetData>
      <sheetData sheetId="1061"/>
      <sheetData sheetId="1062"/>
      <sheetData sheetId="1063"/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/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/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/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/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>
        <row r="10">
          <cell r="D10">
            <v>1500</v>
          </cell>
        </row>
      </sheetData>
      <sheetData sheetId="1103"/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/>
      <sheetData sheetId="1109">
        <row r="10">
          <cell r="D10">
            <v>1500</v>
          </cell>
        </row>
      </sheetData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>
        <row r="10">
          <cell r="D10">
            <v>1500</v>
          </cell>
        </row>
      </sheetData>
      <sheetData sheetId="1123"/>
      <sheetData sheetId="1124">
        <row r="10">
          <cell r="D10">
            <v>1500</v>
          </cell>
        </row>
      </sheetData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>
        <row r="10">
          <cell r="D10">
            <v>1500</v>
          </cell>
        </row>
      </sheetData>
      <sheetData sheetId="1146"/>
      <sheetData sheetId="1147"/>
      <sheetData sheetId="1148">
        <row r="10">
          <cell r="D10">
            <v>1500</v>
          </cell>
        </row>
      </sheetData>
      <sheetData sheetId="1149"/>
      <sheetData sheetId="1150"/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/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/>
      <sheetData sheetId="1163"/>
      <sheetData sheetId="1164">
        <row r="10">
          <cell r="D10">
            <v>1500</v>
          </cell>
        </row>
      </sheetData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>
        <row r="10">
          <cell r="D10">
            <v>1500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10">
          <cell r="D10">
            <v>1500</v>
          </cell>
        </row>
      </sheetData>
      <sheetData sheetId="1185"/>
      <sheetData sheetId="1186"/>
      <sheetData sheetId="1187">
        <row r="10">
          <cell r="D10">
            <v>1500</v>
          </cell>
        </row>
      </sheetData>
      <sheetData sheetId="1188"/>
      <sheetData sheetId="1189"/>
      <sheetData sheetId="1190">
        <row r="10">
          <cell r="D10">
            <v>1500</v>
          </cell>
        </row>
      </sheetData>
      <sheetData sheetId="1191"/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/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/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/>
      <sheetData sheetId="1237"/>
      <sheetData sheetId="1238"/>
      <sheetData sheetId="1239"/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/>
      <sheetData sheetId="1243"/>
      <sheetData sheetId="1244"/>
      <sheetData sheetId="1245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>
        <row r="10">
          <cell r="D10">
            <v>1500</v>
          </cell>
        </row>
      </sheetData>
      <sheetData sheetId="1290"/>
      <sheetData sheetId="1291"/>
      <sheetData sheetId="1292"/>
      <sheetData sheetId="1293">
        <row r="10">
          <cell r="D10">
            <v>1500</v>
          </cell>
        </row>
      </sheetData>
      <sheetData sheetId="1294"/>
      <sheetData sheetId="1295"/>
      <sheetData sheetId="1296">
        <row r="10">
          <cell r="D10">
            <v>1500</v>
          </cell>
        </row>
      </sheetData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>
        <row r="10">
          <cell r="D10">
            <v>1500</v>
          </cell>
        </row>
      </sheetData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>
        <row r="10">
          <cell r="D10">
            <v>1500</v>
          </cell>
        </row>
      </sheetData>
      <sheetData sheetId="1340">
        <row r="10">
          <cell r="D10">
            <v>1500</v>
          </cell>
        </row>
      </sheetData>
      <sheetData sheetId="1341"/>
      <sheetData sheetId="1342">
        <row r="10">
          <cell r="D10">
            <v>1500</v>
          </cell>
        </row>
      </sheetData>
      <sheetData sheetId="1343">
        <row r="10">
          <cell r="D10">
            <v>1500</v>
          </cell>
        </row>
      </sheetData>
      <sheetData sheetId="1344">
        <row r="10">
          <cell r="D10">
            <v>1500</v>
          </cell>
        </row>
      </sheetData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>
        <row r="10">
          <cell r="D10">
            <v>1500</v>
          </cell>
        </row>
      </sheetData>
      <sheetData sheetId="1372"/>
      <sheetData sheetId="1373"/>
      <sheetData sheetId="1374">
        <row r="10">
          <cell r="D10">
            <v>1500</v>
          </cell>
        </row>
      </sheetData>
      <sheetData sheetId="1375"/>
      <sheetData sheetId="1376"/>
      <sheetData sheetId="1377">
        <row r="10">
          <cell r="D10">
            <v>1500</v>
          </cell>
        </row>
      </sheetData>
      <sheetData sheetId="1378"/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/>
      <sheetData sheetId="1383"/>
      <sheetData sheetId="1384"/>
      <sheetData sheetId="1385">
        <row r="10">
          <cell r="D10">
            <v>1500</v>
          </cell>
        </row>
      </sheetData>
      <sheetData sheetId="1386"/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/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/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/>
      <sheetData sheetId="1424"/>
      <sheetData sheetId="1425"/>
      <sheetData sheetId="1426"/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>
        <row r="10">
          <cell r="D10">
            <v>1500</v>
          </cell>
        </row>
      </sheetData>
      <sheetData sheetId="1497"/>
      <sheetData sheetId="1498"/>
      <sheetData sheetId="1499">
        <row r="10">
          <cell r="D10">
            <v>1500</v>
          </cell>
        </row>
      </sheetData>
      <sheetData sheetId="1500"/>
      <sheetData sheetId="1501">
        <row r="10">
          <cell r="D10">
            <v>1500</v>
          </cell>
        </row>
      </sheetData>
      <sheetData sheetId="1502"/>
      <sheetData sheetId="1503"/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/>
      <sheetData sheetId="1508">
        <row r="10">
          <cell r="D10">
            <v>1500</v>
          </cell>
        </row>
      </sheetData>
      <sheetData sheetId="1509"/>
      <sheetData sheetId="1510">
        <row r="10">
          <cell r="D10">
            <v>1500</v>
          </cell>
        </row>
      </sheetData>
      <sheetData sheetId="1511"/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/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/>
      <sheetData sheetId="1519">
        <row r="10">
          <cell r="D10">
            <v>1500</v>
          </cell>
        </row>
      </sheetData>
      <sheetData sheetId="1520"/>
      <sheetData sheetId="1521"/>
      <sheetData sheetId="1522"/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>
        <row r="10">
          <cell r="D10">
            <v>1500</v>
          </cell>
        </row>
      </sheetData>
      <sheetData sheetId="1536"/>
      <sheetData sheetId="1537">
        <row r="10">
          <cell r="D10">
            <v>1500</v>
          </cell>
        </row>
      </sheetData>
      <sheetData sheetId="1538">
        <row r="10">
          <cell r="D10">
            <v>1500</v>
          </cell>
        </row>
      </sheetData>
      <sheetData sheetId="1539"/>
      <sheetData sheetId="1540">
        <row r="10">
          <cell r="D10">
            <v>1500</v>
          </cell>
        </row>
      </sheetData>
      <sheetData sheetId="1541"/>
      <sheetData sheetId="1542"/>
      <sheetData sheetId="1543"/>
      <sheetData sheetId="1544"/>
      <sheetData sheetId="1545">
        <row r="10">
          <cell r="D10">
            <v>1500</v>
          </cell>
        </row>
      </sheetData>
      <sheetData sheetId="1546">
        <row r="10">
          <cell r="D10">
            <v>1500</v>
          </cell>
        </row>
      </sheetData>
      <sheetData sheetId="1547"/>
      <sheetData sheetId="1548">
        <row r="10">
          <cell r="D10">
            <v>1500</v>
          </cell>
        </row>
      </sheetData>
      <sheetData sheetId="1549"/>
      <sheetData sheetId="1550"/>
      <sheetData sheetId="1551"/>
      <sheetData sheetId="1552">
        <row r="10">
          <cell r="D10">
            <v>1500</v>
          </cell>
        </row>
      </sheetData>
      <sheetData sheetId="1553"/>
      <sheetData sheetId="1554"/>
      <sheetData sheetId="1555"/>
      <sheetData sheetId="1556"/>
      <sheetData sheetId="1557"/>
      <sheetData sheetId="1558">
        <row r="10">
          <cell r="D10">
            <v>1500</v>
          </cell>
        </row>
      </sheetData>
      <sheetData sheetId="1559"/>
      <sheetData sheetId="1560"/>
      <sheetData sheetId="1561">
        <row r="10">
          <cell r="D10">
            <v>1500</v>
          </cell>
        </row>
      </sheetData>
      <sheetData sheetId="1562"/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/>
      <sheetData sheetId="1566"/>
      <sheetData sheetId="1567"/>
      <sheetData sheetId="1568">
        <row r="10">
          <cell r="D10">
            <v>1500</v>
          </cell>
        </row>
      </sheetData>
      <sheetData sheetId="1569"/>
      <sheetData sheetId="1570"/>
      <sheetData sheetId="1571"/>
      <sheetData sheetId="1572">
        <row r="10">
          <cell r="D10">
            <v>1500</v>
          </cell>
        </row>
      </sheetData>
      <sheetData sheetId="1573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/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/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/>
      <sheetData sheetId="1611"/>
      <sheetData sheetId="1612"/>
      <sheetData sheetId="1613"/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/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/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/>
      <sheetData sheetId="1680"/>
      <sheetData sheetId="1681">
        <row r="10">
          <cell r="D10">
            <v>1500</v>
          </cell>
        </row>
      </sheetData>
      <sheetData sheetId="1682"/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/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>
        <row r="10">
          <cell r="D10">
            <v>1500</v>
          </cell>
        </row>
      </sheetData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>
        <row r="10">
          <cell r="D10">
            <v>1500</v>
          </cell>
        </row>
      </sheetData>
      <sheetData sheetId="1703">
        <row r="10">
          <cell r="D10">
            <v>1500</v>
          </cell>
        </row>
      </sheetData>
      <sheetData sheetId="1704">
        <row r="10">
          <cell r="D10">
            <v>1500</v>
          </cell>
        </row>
      </sheetData>
      <sheetData sheetId="1705">
        <row r="10">
          <cell r="D10">
            <v>1500</v>
          </cell>
        </row>
      </sheetData>
      <sheetData sheetId="1706">
        <row r="10">
          <cell r="D10">
            <v>1500</v>
          </cell>
        </row>
      </sheetData>
      <sheetData sheetId="1707">
        <row r="10">
          <cell r="D10">
            <v>1500</v>
          </cell>
        </row>
      </sheetData>
      <sheetData sheetId="1708">
        <row r="10">
          <cell r="D10">
            <v>1500</v>
          </cell>
        </row>
      </sheetData>
      <sheetData sheetId="1709">
        <row r="10">
          <cell r="D10">
            <v>1500</v>
          </cell>
        </row>
      </sheetData>
      <sheetData sheetId="1710">
        <row r="10">
          <cell r="D10">
            <v>1500</v>
          </cell>
        </row>
      </sheetData>
      <sheetData sheetId="1711">
        <row r="10">
          <cell r="D10">
            <v>1500</v>
          </cell>
        </row>
      </sheetData>
      <sheetData sheetId="1712">
        <row r="10">
          <cell r="D10">
            <v>1500</v>
          </cell>
        </row>
      </sheetData>
      <sheetData sheetId="1713"/>
      <sheetData sheetId="1714"/>
      <sheetData sheetId="1715">
        <row r="10">
          <cell r="D10">
            <v>1500</v>
          </cell>
        </row>
      </sheetData>
      <sheetData sheetId="1716"/>
      <sheetData sheetId="1717"/>
      <sheetData sheetId="1718"/>
      <sheetData sheetId="1719"/>
      <sheetData sheetId="1720"/>
      <sheetData sheetId="1721"/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/>
      <sheetData sheetId="1729"/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/>
      <sheetData sheetId="1754"/>
      <sheetData sheetId="1755">
        <row r="10">
          <cell r="D10">
            <v>1500</v>
          </cell>
        </row>
      </sheetData>
      <sheetData sheetId="1756"/>
      <sheetData sheetId="1757"/>
      <sheetData sheetId="1758"/>
      <sheetData sheetId="1759">
        <row r="10">
          <cell r="D10">
            <v>1500</v>
          </cell>
        </row>
      </sheetData>
      <sheetData sheetId="1760"/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/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/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/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/>
      <sheetData sheetId="1798"/>
      <sheetData sheetId="1799"/>
      <sheetData sheetId="1800"/>
      <sheetData sheetId="1801">
        <row r="10">
          <cell r="D10">
            <v>1500</v>
          </cell>
        </row>
      </sheetData>
      <sheetData sheetId="1802">
        <row r="10">
          <cell r="D10">
            <v>1500</v>
          </cell>
        </row>
      </sheetData>
      <sheetData sheetId="1803">
        <row r="10">
          <cell r="D10">
            <v>1500</v>
          </cell>
        </row>
      </sheetData>
      <sheetData sheetId="1804">
        <row r="10">
          <cell r="D10">
            <v>1500</v>
          </cell>
        </row>
      </sheetData>
      <sheetData sheetId="1805">
        <row r="10">
          <cell r="D10">
            <v>1500</v>
          </cell>
        </row>
      </sheetData>
      <sheetData sheetId="1806">
        <row r="10">
          <cell r="D10">
            <v>1500</v>
          </cell>
        </row>
      </sheetData>
      <sheetData sheetId="1807">
        <row r="10">
          <cell r="D10">
            <v>1500</v>
          </cell>
        </row>
      </sheetData>
      <sheetData sheetId="1808">
        <row r="10">
          <cell r="D10">
            <v>1500</v>
          </cell>
        </row>
      </sheetData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/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/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>
        <row r="10">
          <cell r="D10">
            <v>1500</v>
          </cell>
        </row>
      </sheetData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>
        <row r="10">
          <cell r="D10">
            <v>1500</v>
          </cell>
        </row>
      </sheetData>
      <sheetData sheetId="1871">
        <row r="10">
          <cell r="D10">
            <v>1500</v>
          </cell>
        </row>
      </sheetData>
      <sheetData sheetId="1872"/>
      <sheetData sheetId="1873">
        <row r="10">
          <cell r="D10">
            <v>1500</v>
          </cell>
        </row>
      </sheetData>
      <sheetData sheetId="1874">
        <row r="10">
          <cell r="D10">
            <v>1500</v>
          </cell>
        </row>
      </sheetData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/>
      <sheetData sheetId="1901"/>
      <sheetData sheetId="1902">
        <row r="10">
          <cell r="D10">
            <v>1500</v>
          </cell>
        </row>
      </sheetData>
      <sheetData sheetId="1903"/>
      <sheetData sheetId="1904"/>
      <sheetData sheetId="1905"/>
      <sheetData sheetId="1906"/>
      <sheetData sheetId="1907"/>
      <sheetData sheetId="1908"/>
      <sheetData sheetId="1909">
        <row r="10">
          <cell r="D10">
            <v>1500</v>
          </cell>
        </row>
      </sheetData>
      <sheetData sheetId="1910">
        <row r="10">
          <cell r="D10">
            <v>1500</v>
          </cell>
        </row>
      </sheetData>
      <sheetData sheetId="1911">
        <row r="10">
          <cell r="D10">
            <v>1500</v>
          </cell>
        </row>
      </sheetData>
      <sheetData sheetId="1912">
        <row r="10">
          <cell r="D10">
            <v>1500</v>
          </cell>
        </row>
      </sheetData>
      <sheetData sheetId="1913">
        <row r="10">
          <cell r="D10">
            <v>1500</v>
          </cell>
        </row>
      </sheetData>
      <sheetData sheetId="1914">
        <row r="10">
          <cell r="D10">
            <v>1500</v>
          </cell>
        </row>
      </sheetData>
      <sheetData sheetId="1915"/>
      <sheetData sheetId="1916"/>
      <sheetData sheetId="1917">
        <row r="10">
          <cell r="D10">
            <v>1500</v>
          </cell>
        </row>
      </sheetData>
      <sheetData sheetId="1918">
        <row r="10">
          <cell r="D10">
            <v>1500</v>
          </cell>
        </row>
      </sheetData>
      <sheetData sheetId="1919">
        <row r="10">
          <cell r="D10">
            <v>1500</v>
          </cell>
        </row>
      </sheetData>
      <sheetData sheetId="1920">
        <row r="10">
          <cell r="D10">
            <v>1500</v>
          </cell>
        </row>
      </sheetData>
      <sheetData sheetId="1921">
        <row r="10">
          <cell r="D10">
            <v>1500</v>
          </cell>
        </row>
      </sheetData>
      <sheetData sheetId="1922">
        <row r="10">
          <cell r="D10">
            <v>1500</v>
          </cell>
        </row>
      </sheetData>
      <sheetData sheetId="1923">
        <row r="10">
          <cell r="D10">
            <v>1500</v>
          </cell>
        </row>
      </sheetData>
      <sheetData sheetId="1924">
        <row r="10">
          <cell r="D10">
            <v>1500</v>
          </cell>
        </row>
      </sheetData>
      <sheetData sheetId="1925">
        <row r="10">
          <cell r="D10">
            <v>1500</v>
          </cell>
        </row>
      </sheetData>
      <sheetData sheetId="1926">
        <row r="10">
          <cell r="D10">
            <v>1500</v>
          </cell>
        </row>
      </sheetData>
      <sheetData sheetId="1927">
        <row r="10">
          <cell r="D10">
            <v>1500</v>
          </cell>
        </row>
      </sheetData>
      <sheetData sheetId="1928">
        <row r="10">
          <cell r="D10">
            <v>1500</v>
          </cell>
        </row>
      </sheetData>
      <sheetData sheetId="1929">
        <row r="10">
          <cell r="D10">
            <v>1500</v>
          </cell>
        </row>
      </sheetData>
      <sheetData sheetId="1930">
        <row r="10">
          <cell r="D10">
            <v>1500</v>
          </cell>
        </row>
      </sheetData>
      <sheetData sheetId="1931">
        <row r="10">
          <cell r="D10">
            <v>1500</v>
          </cell>
        </row>
      </sheetData>
      <sheetData sheetId="1932">
        <row r="10">
          <cell r="D10">
            <v>1500</v>
          </cell>
        </row>
      </sheetData>
      <sheetData sheetId="1933">
        <row r="10">
          <cell r="D10">
            <v>1500</v>
          </cell>
        </row>
      </sheetData>
      <sheetData sheetId="1934">
        <row r="10">
          <cell r="D10">
            <v>1500</v>
          </cell>
        </row>
      </sheetData>
      <sheetData sheetId="1935">
        <row r="10">
          <cell r="D10">
            <v>1500</v>
          </cell>
        </row>
      </sheetData>
      <sheetData sheetId="1936">
        <row r="10">
          <cell r="D10">
            <v>1500</v>
          </cell>
        </row>
      </sheetData>
      <sheetData sheetId="1937">
        <row r="10">
          <cell r="D10">
            <v>1500</v>
          </cell>
        </row>
      </sheetData>
      <sheetData sheetId="1938">
        <row r="10">
          <cell r="D10">
            <v>1500</v>
          </cell>
        </row>
      </sheetData>
      <sheetData sheetId="1939">
        <row r="10">
          <cell r="D10">
            <v>1500</v>
          </cell>
        </row>
      </sheetData>
      <sheetData sheetId="1940"/>
      <sheetData sheetId="1941">
        <row r="10">
          <cell r="D10">
            <v>1500</v>
          </cell>
        </row>
      </sheetData>
      <sheetData sheetId="1942"/>
      <sheetData sheetId="1943"/>
      <sheetData sheetId="1944"/>
      <sheetData sheetId="1945"/>
      <sheetData sheetId="1946">
        <row r="10">
          <cell r="D10">
            <v>1500</v>
          </cell>
        </row>
      </sheetData>
      <sheetData sheetId="1947"/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/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/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/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/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/>
      <sheetData sheetId="1963"/>
      <sheetData sheetId="1964">
        <row r="10">
          <cell r="D10">
            <v>1500</v>
          </cell>
        </row>
      </sheetData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 refreshError="1"/>
      <sheetData sheetId="1978"/>
      <sheetData sheetId="1979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>
        <row r="10">
          <cell r="D10">
            <v>1500</v>
          </cell>
        </row>
      </sheetData>
      <sheetData sheetId="2065">
        <row r="10">
          <cell r="D10">
            <v>1500</v>
          </cell>
        </row>
      </sheetData>
      <sheetData sheetId="2066">
        <row r="10">
          <cell r="D10">
            <v>1500</v>
          </cell>
        </row>
      </sheetData>
      <sheetData sheetId="2067">
        <row r="10">
          <cell r="D10">
            <v>1500</v>
          </cell>
        </row>
      </sheetData>
      <sheetData sheetId="2068">
        <row r="10">
          <cell r="D10">
            <v>1500</v>
          </cell>
        </row>
      </sheetData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>
        <row r="10">
          <cell r="D10">
            <v>1500</v>
          </cell>
        </row>
      </sheetData>
      <sheetData sheetId="2091">
        <row r="10">
          <cell r="D10">
            <v>1500</v>
          </cell>
        </row>
      </sheetData>
      <sheetData sheetId="2092">
        <row r="10">
          <cell r="D10">
            <v>1500</v>
          </cell>
        </row>
      </sheetData>
      <sheetData sheetId="2093">
        <row r="10">
          <cell r="D10">
            <v>1500</v>
          </cell>
        </row>
      </sheetData>
      <sheetData sheetId="2094">
        <row r="10">
          <cell r="D10">
            <v>1500</v>
          </cell>
        </row>
      </sheetData>
      <sheetData sheetId="2095">
        <row r="10">
          <cell r="D10">
            <v>1500</v>
          </cell>
        </row>
      </sheetData>
      <sheetData sheetId="2096">
        <row r="10">
          <cell r="D10">
            <v>1500</v>
          </cell>
        </row>
      </sheetData>
      <sheetData sheetId="2097">
        <row r="10">
          <cell r="D10">
            <v>1500</v>
          </cell>
        </row>
      </sheetData>
      <sheetData sheetId="2098">
        <row r="10">
          <cell r="D10">
            <v>1500</v>
          </cell>
        </row>
      </sheetData>
      <sheetData sheetId="2099">
        <row r="10">
          <cell r="D10">
            <v>1500</v>
          </cell>
        </row>
      </sheetData>
      <sheetData sheetId="2100">
        <row r="10">
          <cell r="D10">
            <v>1500</v>
          </cell>
        </row>
      </sheetData>
      <sheetData sheetId="2101">
        <row r="10">
          <cell r="D10">
            <v>1500</v>
          </cell>
        </row>
      </sheetData>
      <sheetData sheetId="2102">
        <row r="10">
          <cell r="D10">
            <v>1500</v>
          </cell>
        </row>
      </sheetData>
      <sheetData sheetId="2103">
        <row r="10">
          <cell r="D10">
            <v>1500</v>
          </cell>
        </row>
      </sheetData>
      <sheetData sheetId="2104">
        <row r="10">
          <cell r="D10">
            <v>1500</v>
          </cell>
        </row>
      </sheetData>
      <sheetData sheetId="2105">
        <row r="10">
          <cell r="D10">
            <v>1500</v>
          </cell>
        </row>
      </sheetData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>
        <row r="10">
          <cell r="D10">
            <v>1500</v>
          </cell>
        </row>
      </sheetData>
      <sheetData sheetId="2118">
        <row r="10">
          <cell r="D10">
            <v>1500</v>
          </cell>
        </row>
      </sheetData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>
        <row r="10">
          <cell r="D10">
            <v>1500</v>
          </cell>
        </row>
      </sheetData>
      <sheetData sheetId="2132">
        <row r="10">
          <cell r="D10">
            <v>1500</v>
          </cell>
        </row>
      </sheetData>
      <sheetData sheetId="2133">
        <row r="10">
          <cell r="D10">
            <v>1500</v>
          </cell>
        </row>
      </sheetData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>
        <row r="10">
          <cell r="D10">
            <v>1500</v>
          </cell>
        </row>
      </sheetData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>
        <row r="10">
          <cell r="D10">
            <v>1500</v>
          </cell>
        </row>
      </sheetData>
      <sheetData sheetId="2165">
        <row r="10">
          <cell r="D10">
            <v>1500</v>
          </cell>
        </row>
      </sheetData>
      <sheetData sheetId="2166">
        <row r="10">
          <cell r="D10">
            <v>1500</v>
          </cell>
        </row>
      </sheetData>
      <sheetData sheetId="2167">
        <row r="10">
          <cell r="D10">
            <v>1500</v>
          </cell>
        </row>
      </sheetData>
      <sheetData sheetId="2168">
        <row r="10">
          <cell r="D10">
            <v>1500</v>
          </cell>
        </row>
      </sheetData>
      <sheetData sheetId="2169">
        <row r="10">
          <cell r="D10">
            <v>1500</v>
          </cell>
        </row>
      </sheetData>
      <sheetData sheetId="2170">
        <row r="10">
          <cell r="D10">
            <v>1500</v>
          </cell>
        </row>
      </sheetData>
      <sheetData sheetId="2171">
        <row r="10">
          <cell r="D10">
            <v>1500</v>
          </cell>
        </row>
      </sheetData>
      <sheetData sheetId="2172">
        <row r="10">
          <cell r="D10">
            <v>1500</v>
          </cell>
        </row>
      </sheetData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>
        <row r="10">
          <cell r="D10">
            <v>1500</v>
          </cell>
        </row>
      </sheetData>
      <sheetData sheetId="2180">
        <row r="10">
          <cell r="D10">
            <v>1500</v>
          </cell>
        </row>
      </sheetData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 refreshError="1"/>
      <sheetData sheetId="2193" refreshError="1"/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>
        <row r="10">
          <cell r="D10">
            <v>1500</v>
          </cell>
        </row>
      </sheetData>
      <sheetData sheetId="2205">
        <row r="10">
          <cell r="D10">
            <v>1500</v>
          </cell>
        </row>
      </sheetData>
      <sheetData sheetId="2206">
        <row r="10">
          <cell r="D10">
            <v>1500</v>
          </cell>
        </row>
      </sheetData>
      <sheetData sheetId="2207">
        <row r="10">
          <cell r="D10">
            <v>1500</v>
          </cell>
        </row>
      </sheetData>
      <sheetData sheetId="2208">
        <row r="10">
          <cell r="D10">
            <v>1500</v>
          </cell>
        </row>
      </sheetData>
      <sheetData sheetId="2209">
        <row r="10">
          <cell r="D10">
            <v>1500</v>
          </cell>
        </row>
      </sheetData>
      <sheetData sheetId="2210">
        <row r="10">
          <cell r="D10">
            <v>1500</v>
          </cell>
        </row>
      </sheetData>
      <sheetData sheetId="2211">
        <row r="10">
          <cell r="D10">
            <v>1500</v>
          </cell>
        </row>
      </sheetData>
      <sheetData sheetId="2212">
        <row r="10">
          <cell r="D10">
            <v>1500</v>
          </cell>
        </row>
      </sheetData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>
        <row r="10">
          <cell r="D10">
            <v>1500</v>
          </cell>
        </row>
      </sheetData>
      <sheetData sheetId="2216">
        <row r="10">
          <cell r="D10">
            <v>1500</v>
          </cell>
        </row>
      </sheetData>
      <sheetData sheetId="2217">
        <row r="10">
          <cell r="D10">
            <v>1500</v>
          </cell>
        </row>
      </sheetData>
      <sheetData sheetId="2218">
        <row r="10">
          <cell r="D10">
            <v>1500</v>
          </cell>
        </row>
      </sheetData>
      <sheetData sheetId="2219">
        <row r="10">
          <cell r="D10">
            <v>1500</v>
          </cell>
        </row>
      </sheetData>
      <sheetData sheetId="2220">
        <row r="10">
          <cell r="D10">
            <v>1500</v>
          </cell>
        </row>
      </sheetData>
      <sheetData sheetId="2221">
        <row r="10">
          <cell r="D10">
            <v>1500</v>
          </cell>
        </row>
      </sheetData>
      <sheetData sheetId="2222">
        <row r="10">
          <cell r="D10">
            <v>1500</v>
          </cell>
        </row>
      </sheetData>
      <sheetData sheetId="2223">
        <row r="10">
          <cell r="D10">
            <v>1500</v>
          </cell>
        </row>
      </sheetData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>
        <row r="10">
          <cell r="D10">
            <v>1500</v>
          </cell>
        </row>
      </sheetData>
      <sheetData sheetId="2265">
        <row r="10">
          <cell r="D10">
            <v>1500</v>
          </cell>
        </row>
      </sheetData>
      <sheetData sheetId="2266">
        <row r="10">
          <cell r="D10">
            <v>1500</v>
          </cell>
        </row>
      </sheetData>
      <sheetData sheetId="2267">
        <row r="10">
          <cell r="D10">
            <v>1500</v>
          </cell>
        </row>
      </sheetData>
      <sheetData sheetId="2268">
        <row r="10">
          <cell r="D10">
            <v>1500</v>
          </cell>
        </row>
      </sheetData>
      <sheetData sheetId="2269">
        <row r="10">
          <cell r="D10">
            <v>1500</v>
          </cell>
        </row>
      </sheetData>
      <sheetData sheetId="2270">
        <row r="10">
          <cell r="D10">
            <v>1500</v>
          </cell>
        </row>
      </sheetData>
      <sheetData sheetId="2271">
        <row r="10">
          <cell r="D10">
            <v>1500</v>
          </cell>
        </row>
      </sheetData>
      <sheetData sheetId="2272">
        <row r="10">
          <cell r="D10">
            <v>1500</v>
          </cell>
        </row>
      </sheetData>
      <sheetData sheetId="2273">
        <row r="10">
          <cell r="D10">
            <v>1500</v>
          </cell>
        </row>
      </sheetData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>
        <row r="10">
          <cell r="D10">
            <v>1500</v>
          </cell>
        </row>
      </sheetData>
      <sheetData sheetId="2279">
        <row r="10">
          <cell r="D10">
            <v>1500</v>
          </cell>
        </row>
      </sheetData>
      <sheetData sheetId="2280">
        <row r="10">
          <cell r="D10">
            <v>1500</v>
          </cell>
        </row>
      </sheetData>
      <sheetData sheetId="2281" refreshError="1"/>
      <sheetData sheetId="2282" refreshError="1"/>
      <sheetData sheetId="2283" refreshError="1"/>
      <sheetData sheetId="2284" refreshError="1"/>
      <sheetData sheetId="2285">
        <row r="10">
          <cell r="D10">
            <v>1500</v>
          </cell>
        </row>
      </sheetData>
      <sheetData sheetId="2286">
        <row r="10">
          <cell r="D10">
            <v>1500</v>
          </cell>
        </row>
      </sheetData>
      <sheetData sheetId="2287">
        <row r="10">
          <cell r="D10">
            <v>1500</v>
          </cell>
        </row>
      </sheetData>
      <sheetData sheetId="2288"/>
      <sheetData sheetId="2289"/>
      <sheetData sheetId="2290">
        <row r="10">
          <cell r="D10">
            <v>1500</v>
          </cell>
        </row>
      </sheetData>
      <sheetData sheetId="2291">
        <row r="10">
          <cell r="D10">
            <v>1500</v>
          </cell>
        </row>
      </sheetData>
      <sheetData sheetId="2292">
        <row r="10">
          <cell r="D10">
            <v>1500</v>
          </cell>
        </row>
      </sheetData>
      <sheetData sheetId="2293">
        <row r="10">
          <cell r="D10">
            <v>1500</v>
          </cell>
        </row>
      </sheetData>
      <sheetData sheetId="2294">
        <row r="10">
          <cell r="D10">
            <v>1500</v>
          </cell>
        </row>
      </sheetData>
      <sheetData sheetId="2295">
        <row r="10">
          <cell r="D10">
            <v>1500</v>
          </cell>
        </row>
      </sheetData>
      <sheetData sheetId="2296">
        <row r="10">
          <cell r="D10">
            <v>1500</v>
          </cell>
        </row>
      </sheetData>
      <sheetData sheetId="2297">
        <row r="10">
          <cell r="D10">
            <v>1500</v>
          </cell>
        </row>
      </sheetData>
      <sheetData sheetId="2298">
        <row r="10">
          <cell r="D10">
            <v>1500</v>
          </cell>
        </row>
      </sheetData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>
        <row r="10">
          <cell r="D10">
            <v>1500</v>
          </cell>
        </row>
      </sheetData>
      <sheetData sheetId="2332">
        <row r="10">
          <cell r="D10">
            <v>1500</v>
          </cell>
        </row>
      </sheetData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>
        <row r="10">
          <cell r="D10">
            <v>1500</v>
          </cell>
        </row>
      </sheetData>
      <sheetData sheetId="2336">
        <row r="10">
          <cell r="D10">
            <v>1500</v>
          </cell>
        </row>
      </sheetData>
      <sheetData sheetId="2337">
        <row r="10">
          <cell r="D10">
            <v>1500</v>
          </cell>
        </row>
      </sheetData>
      <sheetData sheetId="2338">
        <row r="10">
          <cell r="D10">
            <v>1500</v>
          </cell>
        </row>
      </sheetData>
      <sheetData sheetId="2339">
        <row r="10">
          <cell r="D10">
            <v>1500</v>
          </cell>
        </row>
      </sheetData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>
        <row r="10">
          <cell r="D10">
            <v>1500</v>
          </cell>
        </row>
      </sheetData>
      <sheetData sheetId="2357">
        <row r="10">
          <cell r="D10">
            <v>1500</v>
          </cell>
        </row>
      </sheetData>
      <sheetData sheetId="2358">
        <row r="10">
          <cell r="D10">
            <v>1500</v>
          </cell>
        </row>
      </sheetData>
      <sheetData sheetId="2359">
        <row r="10">
          <cell r="D10">
            <v>1500</v>
          </cell>
        </row>
      </sheetData>
      <sheetData sheetId="2360">
        <row r="10">
          <cell r="D10">
            <v>1500</v>
          </cell>
        </row>
      </sheetData>
      <sheetData sheetId="2361">
        <row r="10">
          <cell r="D10">
            <v>1500</v>
          </cell>
        </row>
      </sheetData>
      <sheetData sheetId="2362"/>
      <sheetData sheetId="2363"/>
      <sheetData sheetId="2364"/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>
        <row r="10">
          <cell r="D10">
            <v>1500</v>
          </cell>
        </row>
      </sheetData>
      <sheetData sheetId="2378"/>
      <sheetData sheetId="2379">
        <row r="10">
          <cell r="D10">
            <v>1500</v>
          </cell>
        </row>
      </sheetData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 refreshError="1"/>
      <sheetData sheetId="2385" refreshError="1"/>
      <sheetData sheetId="2386" refreshError="1"/>
      <sheetData sheetId="2387" refreshError="1"/>
      <sheetData sheetId="2388">
        <row r="10">
          <cell r="D10">
            <v>1500</v>
          </cell>
        </row>
      </sheetData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>
        <row r="10">
          <cell r="D10">
            <v>1500</v>
          </cell>
        </row>
      </sheetData>
      <sheetData sheetId="2541">
        <row r="10">
          <cell r="D10">
            <v>1500</v>
          </cell>
        </row>
      </sheetData>
      <sheetData sheetId="2542">
        <row r="10">
          <cell r="D10">
            <v>1500</v>
          </cell>
        </row>
      </sheetData>
      <sheetData sheetId="2543">
        <row r="10">
          <cell r="D10">
            <v>1500</v>
          </cell>
        </row>
      </sheetData>
      <sheetData sheetId="2544">
        <row r="10">
          <cell r="D10">
            <v>1500</v>
          </cell>
        </row>
      </sheetData>
      <sheetData sheetId="2545">
        <row r="10">
          <cell r="D10">
            <v>1500</v>
          </cell>
        </row>
      </sheetData>
      <sheetData sheetId="2546">
        <row r="10">
          <cell r="D10">
            <v>1500</v>
          </cell>
        </row>
      </sheetData>
      <sheetData sheetId="2547">
        <row r="10">
          <cell r="D10">
            <v>1500</v>
          </cell>
        </row>
      </sheetData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>
        <row r="10">
          <cell r="D10">
            <v>1500</v>
          </cell>
        </row>
      </sheetData>
      <sheetData sheetId="2554">
        <row r="10">
          <cell r="D10">
            <v>1500</v>
          </cell>
        </row>
      </sheetData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>
        <row r="10">
          <cell r="D10">
            <v>1500</v>
          </cell>
        </row>
      </sheetData>
      <sheetData sheetId="2600">
        <row r="10">
          <cell r="D10">
            <v>1500</v>
          </cell>
        </row>
      </sheetData>
      <sheetData sheetId="2601">
        <row r="10">
          <cell r="D10">
            <v>1500</v>
          </cell>
        </row>
      </sheetData>
      <sheetData sheetId="2602">
        <row r="10">
          <cell r="D10">
            <v>1500</v>
          </cell>
        </row>
      </sheetData>
      <sheetData sheetId="2603">
        <row r="10">
          <cell r="D10">
            <v>1500</v>
          </cell>
        </row>
      </sheetData>
      <sheetData sheetId="2604">
        <row r="10">
          <cell r="D10">
            <v>1500</v>
          </cell>
        </row>
      </sheetData>
      <sheetData sheetId="2605">
        <row r="10">
          <cell r="D10">
            <v>1500</v>
          </cell>
        </row>
      </sheetData>
      <sheetData sheetId="2606">
        <row r="10">
          <cell r="D10">
            <v>1500</v>
          </cell>
        </row>
      </sheetData>
      <sheetData sheetId="2607">
        <row r="10">
          <cell r="D10">
            <v>1500</v>
          </cell>
        </row>
      </sheetData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>
        <row r="10">
          <cell r="D10">
            <v>1500</v>
          </cell>
        </row>
      </sheetData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>
        <row r="10">
          <cell r="D10">
            <v>1500</v>
          </cell>
        </row>
      </sheetData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 refreshError="1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/>
      <sheetData sheetId="3170"/>
      <sheetData sheetId="3171"/>
      <sheetData sheetId="3172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/>
      <sheetData sheetId="3204"/>
      <sheetData sheetId="3205"/>
      <sheetData sheetId="3206" refreshError="1"/>
      <sheetData sheetId="3207"/>
      <sheetData sheetId="3208"/>
      <sheetData sheetId="3209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Cash2"/>
      <sheetName val="Z"/>
      <sheetName val="SubmitCal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Details"/>
      <sheetName val="price sch rev0"/>
      <sheetName val="Option"/>
      <sheetName val="Details and Earnings Charts"/>
      <sheetName val="P1 A15 &amp; A13 N Prelims Flysheet"/>
      <sheetName val="data base"/>
      <sheetName val="FitOutConfCentre"/>
      <sheetName val="price sch rev0.xls"/>
      <sheetName val="PMV REQ"/>
      <sheetName val="Summary"/>
      <sheetName val="Testing"/>
      <sheetName val="노원열병합  건축공사기성내역서"/>
      <sheetName val="0200 Siteworks"/>
      <sheetName val="CPA7-31"/>
      <sheetName val="Revised_2_fc4a"/>
      <sheetName val="INPUT BUDGET AED"/>
      <sheetName val="Master Data Sheet"/>
      <sheetName val="Contents"/>
      <sheetName val="F031-3(ANLZ)"/>
      <sheetName val="Electrical_database"/>
      <sheetName val="Sheet1 (2)"/>
      <sheetName val="Profit Plan"/>
      <sheetName val="Plumbing FROM bILL"/>
      <sheetName val="BOQ건축"/>
      <sheetName val="BQ"/>
      <sheetName val="BQ External"/>
      <sheetName val="8. Narrative"/>
      <sheetName val="Raw_Data"/>
      <sheetName val="FORM7"/>
      <sheetName val="Forecast"/>
      <sheetName val="Detail Page"/>
      <sheetName val="Basement Extract"/>
      <sheetName val="SAD"/>
      <sheetName val="SA Plen."/>
      <sheetName val="Retu. Duct"/>
      <sheetName val="RA Plen."/>
      <sheetName val="T. Ex. Duct"/>
      <sheetName val="ERECIN"/>
      <sheetName val="입찰내역 발주처 양식"/>
      <sheetName val="Takeoff"/>
      <sheetName val="Rate Analysis"/>
      <sheetName val="Values"/>
      <sheetName val="일위대가"/>
      <sheetName val="MixBed"/>
      <sheetName val="CondPol"/>
      <sheetName val="DBs"/>
      <sheetName val="VOP_June_07"/>
      <sheetName val="VOP_June_07 _rev1_"/>
      <sheetName val="VOP_Sept_07"/>
      <sheetName val="Main"/>
      <sheetName val="Data"/>
      <sheetName val="DT"/>
      <sheetName val="ECARates"/>
      <sheetName val="BaseWeight"/>
      <sheetName val="Model"/>
      <sheetName val="CONSTRUCTION COMPONENT"/>
      <sheetName val="HVAC BoQ"/>
      <sheetName val="INDIGINEOUS ITEMS "/>
      <sheetName val="Intro"/>
      <sheetName val="Input"/>
      <sheetName val="Controls"/>
      <sheetName val="E19 Boiler Room A"/>
      <sheetName val="SPT vs PHI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KG-LS"/>
      <sheetName val="EXRATES"/>
      <sheetName val="Old"/>
      <sheetName val="Operating Statistic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eq_data"/>
      <sheetName val="SEX"/>
      <sheetName val="opstat"/>
      <sheetName val="costs"/>
      <sheetName val="Sheet1"/>
      <sheetName val="Intermediate Staff_C"/>
      <sheetName val="STAFF AC--535 -19.1.09"/>
      <sheetName val="AHU"/>
      <sheetName val="Macro-Dexterne"/>
      <sheetName val="Macro-Diam-interne"/>
      <sheetName val="Macro-cons"/>
      <sheetName val="Macro-Long"/>
      <sheetName val="Macro-Epaisseur"/>
      <sheetName val="Macro-press"/>
      <sheetName val="C3-bill"/>
      <sheetName val="Bill No 13 - Rev 13-03-2017"/>
      <sheetName val="NPV"/>
      <sheetName val="Info Sheet"/>
      <sheetName val="VARIATION LOG"/>
      <sheetName val="VE LOG "/>
      <sheetName val="CHW INS-contract"/>
      <sheetName val="Panels (DWG)"/>
      <sheetName val="Sheet7"/>
      <sheetName val="Macro-Hardy-Cross"/>
      <sheetName val="Macro-Newton"/>
      <sheetName val="Macro-Pression"/>
      <sheetName val="G.Sum"/>
      <sheetName val="Equip"/>
      <sheetName val="Data Sheet"/>
      <sheetName val="E H Blinding"/>
      <sheetName val="E H Excavation"/>
      <sheetName val="Pc name"/>
      <sheetName val="C P A Blinding"/>
      <sheetName val="New Rates"/>
      <sheetName val="Surge tank"/>
      <sheetName val="Pool Finishes"/>
      <sheetName val="Surrounds"/>
      <sheetName val="Plantroom"/>
      <sheetName val="Reinf't"/>
      <sheetName val="1"/>
      <sheetName val="entitlements"/>
      <sheetName val="Total All By Trades highest 1st"/>
      <sheetName val="MS08-01 S"/>
      <sheetName val="MS08-01 P"/>
      <sheetName val="당초"/>
      <sheetName val="A.O.R."/>
      <sheetName val="Standard_mass_bal_template"/>
      <sheetName val="Lulworth NEW TF CALCS"/>
      <sheetName val="Lstsub"/>
      <sheetName val=" GULF"/>
      <sheetName val="MOS"/>
      <sheetName val="MASTER_RATE ANALYSIS"/>
      <sheetName val="FS-Line Status"/>
      <sheetName val="equiptment"/>
      <sheetName val="MWHAJ Staff Rates"/>
      <sheetName val="Total Costs"/>
      <sheetName val="calcul"/>
      <sheetName val="Harewood"/>
      <sheetName val="L-Mechanical"/>
      <sheetName val="CIF COST ITEM"/>
      <sheetName val="1-G1"/>
      <sheetName val="Siteworks"/>
      <sheetName val="CLform"/>
      <sheetName val="F4.13"/>
      <sheetName val="ECO rates+"/>
      <sheetName val="Inflation"/>
      <sheetName val="sumcosts"/>
      <sheetName val="Validation Tables"/>
      <sheetName val="bkg"/>
      <sheetName val="cbrd460"/>
      <sheetName val="bcl"/>
      <sheetName val="1234"/>
      <sheetName val="pricesummary"/>
      <sheetName val="PB"/>
      <sheetName val="INDEX"/>
      <sheetName val="AREAS"/>
      <sheetName val="Z- GENERAL PRICE SUMMARY"/>
      <sheetName val="Schedule(4)"/>
      <sheetName val="FORM-16"/>
      <sheetName val="Faktor"/>
      <sheetName val="A"/>
      <sheetName val="Calendar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st"/>
      <sheetName val="Ath"/>
      <sheetName val="Bar"/>
      <sheetName val="Ber"/>
      <sheetName val="Bud"/>
      <sheetName val="Brus"/>
      <sheetName val="Cop"/>
      <sheetName val="Fran"/>
      <sheetName val="Gen"/>
      <sheetName val="Istan"/>
      <sheetName val="Lisb"/>
      <sheetName val="Lond"/>
      <sheetName val="Mad"/>
      <sheetName val="Paris"/>
      <sheetName val="Pra"/>
      <sheetName val="Rome"/>
      <sheetName val="Stk"/>
      <sheetName val="Vi"/>
      <sheetName val="War"/>
      <sheetName val="Total"/>
      <sheetName val="Zur"/>
      <sheetName val="old val"/>
      <sheetName val="new val"/>
      <sheetName val="ARTICLE"/>
      <sheetName val="summary to do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9">
          <cell r="AI59">
            <v>0.1742012239919204</v>
          </cell>
          <cell r="AJ59" t="str">
            <v>Barcelona</v>
          </cell>
        </row>
        <row r="60">
          <cell r="AI60">
            <v>0.12614925502884472</v>
          </cell>
          <cell r="AJ60" t="str">
            <v>Stockholm</v>
          </cell>
        </row>
        <row r="61">
          <cell r="AI61">
            <v>0.12263126101347929</v>
          </cell>
          <cell r="AJ61" t="str">
            <v>Athens</v>
          </cell>
        </row>
        <row r="62">
          <cell r="AI62">
            <v>0.1215486329325863</v>
          </cell>
          <cell r="AJ62" t="str">
            <v>Rome</v>
          </cell>
        </row>
        <row r="63">
          <cell r="AI63">
            <v>0.11870759466643548</v>
          </cell>
          <cell r="AJ63" t="str">
            <v>London</v>
          </cell>
        </row>
        <row r="64">
          <cell r="AI64">
            <v>0.11838672634208754</v>
          </cell>
          <cell r="AJ64" t="str">
            <v xml:space="preserve">Amsterdam </v>
          </cell>
        </row>
        <row r="65">
          <cell r="AI65">
            <v>0.11487490490786977</v>
          </cell>
          <cell r="AJ65" t="str">
            <v>Budapest</v>
          </cell>
        </row>
        <row r="66">
          <cell r="AI66">
            <v>0.10380841923237911</v>
          </cell>
          <cell r="AJ66" t="str">
            <v>Istanbul</v>
          </cell>
        </row>
        <row r="67">
          <cell r="AI67">
            <v>9.0655135691014327E-2</v>
          </cell>
          <cell r="AJ67" t="str">
            <v>Madrid</v>
          </cell>
        </row>
        <row r="68">
          <cell r="AI68">
            <v>8.542988704245294E-2</v>
          </cell>
          <cell r="AJ68" t="str">
            <v>Copenhagen</v>
          </cell>
        </row>
        <row r="69">
          <cell r="AI69">
            <v>5.41558740720363E-2</v>
          </cell>
          <cell r="AJ69" t="str">
            <v>Lisbon</v>
          </cell>
        </row>
        <row r="70">
          <cell r="AI70">
            <v>4.7271802274804604E-2</v>
          </cell>
          <cell r="AJ70" t="str">
            <v>Brussels</v>
          </cell>
        </row>
        <row r="71">
          <cell r="AI71">
            <v>3.8582814959494796E-2</v>
          </cell>
          <cell r="AJ71" t="str">
            <v>Zurich</v>
          </cell>
        </row>
        <row r="72">
          <cell r="AI72">
            <v>3.7470828377979486E-2</v>
          </cell>
          <cell r="AJ72" t="str">
            <v>Warsaw</v>
          </cell>
        </row>
        <row r="73">
          <cell r="AI73">
            <v>3.3066394940762987E-2</v>
          </cell>
          <cell r="AJ73" t="str">
            <v>Paris</v>
          </cell>
        </row>
        <row r="74">
          <cell r="AI74">
            <v>1.9701544791855981E-2</v>
          </cell>
          <cell r="AJ74" t="str">
            <v>Geneva</v>
          </cell>
        </row>
        <row r="75">
          <cell r="AI75">
            <v>9.3620929932257627E-3</v>
          </cell>
          <cell r="AJ75" t="str">
            <v>Prague</v>
          </cell>
        </row>
        <row r="76">
          <cell r="AI76">
            <v>7.3081155747772341E-3</v>
          </cell>
          <cell r="AJ76" t="str">
            <v>Frankfurt</v>
          </cell>
        </row>
        <row r="77">
          <cell r="AI77">
            <v>5.8262979588069516E-3</v>
          </cell>
          <cell r="AJ77" t="str">
            <v>Vienna</v>
          </cell>
        </row>
        <row r="78">
          <cell r="AI78">
            <v>-1.1570468783548659E-2</v>
          </cell>
          <cell r="AJ78" t="str">
            <v>Berlin</v>
          </cell>
        </row>
        <row r="180">
          <cell r="CC180" t="str">
            <v>London</v>
          </cell>
          <cell r="CD180">
            <v>245616.97861537585</v>
          </cell>
          <cell r="CI180">
            <v>504989.82192031178</v>
          </cell>
          <cell r="CJ180">
            <v>0.11838672634208745</v>
          </cell>
        </row>
        <row r="181">
          <cell r="CC181" t="str">
            <v>Paris</v>
          </cell>
          <cell r="CD181">
            <v>360262.19676470879</v>
          </cell>
          <cell r="CI181">
            <v>433514.74692985113</v>
          </cell>
          <cell r="CJ181">
            <v>0.12263126101347945</v>
          </cell>
        </row>
        <row r="182">
          <cell r="CC182" t="str">
            <v>Geneva</v>
          </cell>
          <cell r="CD182">
            <v>234148.6059721004</v>
          </cell>
          <cell r="CI182">
            <v>279866.6510886774</v>
          </cell>
          <cell r="CJ182">
            <v>0.17420122399192048</v>
          </cell>
        </row>
        <row r="183">
          <cell r="CC183" t="str">
            <v>Zurich</v>
          </cell>
          <cell r="CD183">
            <v>204241.83129156829</v>
          </cell>
          <cell r="CI183">
            <v>267574.39073063008</v>
          </cell>
          <cell r="CJ183">
            <v>-1.1570468783547252E-2</v>
          </cell>
        </row>
        <row r="184">
          <cell r="CC184" t="str">
            <v>Rome</v>
          </cell>
          <cell r="CD184">
            <v>155319.19350225021</v>
          </cell>
          <cell r="CI184">
            <v>264487.12015242467</v>
          </cell>
          <cell r="CJ184">
            <v>0.11487490490786972</v>
          </cell>
        </row>
        <row r="185">
          <cell r="CC185" t="str">
            <v xml:space="preserve">Amsterdam </v>
          </cell>
          <cell r="CD185">
            <v>122574.00650737422</v>
          </cell>
          <cell r="CI185">
            <v>213761.68475649037</v>
          </cell>
          <cell r="CJ185">
            <v>4.7271802274804688E-2</v>
          </cell>
        </row>
        <row r="186">
          <cell r="CC186" t="str">
            <v>Madrid</v>
          </cell>
          <cell r="CD186">
            <v>149874.01768344388</v>
          </cell>
          <cell r="CI186">
            <v>209076.06180099389</v>
          </cell>
          <cell r="CJ186">
            <v>8.5429887042452815E-2</v>
          </cell>
        </row>
        <row r="187">
          <cell r="CC187" t="str">
            <v>Europe</v>
          </cell>
          <cell r="CD187">
            <v>145811.67205942678</v>
          </cell>
          <cell r="CI187">
            <v>204202.07045533412</v>
          </cell>
          <cell r="CJ187">
            <v>7.3081155747773069E-3</v>
          </cell>
        </row>
        <row r="188">
          <cell r="CC188" t="str">
            <v>Barcelona</v>
          </cell>
          <cell r="CD188">
            <v>85398.710459551774</v>
          </cell>
          <cell r="CI188">
            <v>172307.69562492197</v>
          </cell>
          <cell r="CJ188">
            <v>1.970154479185604E-2</v>
          </cell>
        </row>
        <row r="189">
          <cell r="CC189" t="str">
            <v>Istanbul</v>
          </cell>
          <cell r="CD189">
            <v>100257.77229993447</v>
          </cell>
          <cell r="CI189">
            <v>165276.34717117791</v>
          </cell>
          <cell r="CJ189">
            <v>0.10380841923237903</v>
          </cell>
        </row>
        <row r="190">
          <cell r="CC190" t="str">
            <v>Vienna</v>
          </cell>
          <cell r="CD190">
            <v>153556.65202542598</v>
          </cell>
          <cell r="CI190">
            <v>157958.83572635995</v>
          </cell>
          <cell r="CJ190">
            <v>5.4155874072036148E-2</v>
          </cell>
        </row>
        <row r="191">
          <cell r="CC191" t="str">
            <v>Brussels</v>
          </cell>
          <cell r="CD191">
            <v>121886.17939214199</v>
          </cell>
          <cell r="CI191">
            <v>155594.16860319968</v>
          </cell>
          <cell r="CJ191">
            <v>0.11870759466643543</v>
          </cell>
        </row>
        <row r="192">
          <cell r="CC192" t="str">
            <v>Stockholm</v>
          </cell>
          <cell r="CD192">
            <v>87589.281736224249</v>
          </cell>
          <cell r="CI192">
            <v>153215.58386112709</v>
          </cell>
          <cell r="CJ192">
            <v>9.0655135691014438E-2</v>
          </cell>
        </row>
        <row r="193">
          <cell r="CC193" t="str">
            <v>Copenhagen</v>
          </cell>
          <cell r="CD193">
            <v>97643.0967785627</v>
          </cell>
          <cell r="CI193">
            <v>150920.44817667446</v>
          </cell>
          <cell r="CJ193">
            <v>3.3066394940763064E-2</v>
          </cell>
        </row>
        <row r="194">
          <cell r="CC194" t="str">
            <v>Budapest</v>
          </cell>
          <cell r="CD194">
            <v>86012.417627770861</v>
          </cell>
          <cell r="CI194">
            <v>149044.51502125317</v>
          </cell>
          <cell r="CJ194">
            <v>9.3620929932258998E-3</v>
          </cell>
        </row>
        <row r="195">
          <cell r="CC195" t="str">
            <v>Warsaw</v>
          </cell>
          <cell r="CD195">
            <v>121855.00263315318</v>
          </cell>
          <cell r="CI195">
            <v>147348.92695341463</v>
          </cell>
          <cell r="CJ195">
            <v>0.12154863293258628</v>
          </cell>
        </row>
        <row r="196">
          <cell r="CC196" t="str">
            <v>Frankfurt</v>
          </cell>
          <cell r="CD196">
            <v>136757.93013429487</v>
          </cell>
          <cell r="CI196">
            <v>141828.72010344488</v>
          </cell>
          <cell r="CJ196">
            <v>0.12614925502884464</v>
          </cell>
        </row>
        <row r="197">
          <cell r="CC197" t="str">
            <v>Prague</v>
          </cell>
          <cell r="CD197">
            <v>129486.95305129972</v>
          </cell>
          <cell r="CI197">
            <v>136485.05793831297</v>
          </cell>
          <cell r="CJ197">
            <v>5.8262979588069655E-3</v>
          </cell>
        </row>
        <row r="198">
          <cell r="CC198" t="str">
            <v>Lisbon</v>
          </cell>
          <cell r="CD198">
            <v>102966.18412338241</v>
          </cell>
          <cell r="CI198">
            <v>127098.37525682387</v>
          </cell>
          <cell r="CJ198">
            <v>3.7470828377979409E-2</v>
          </cell>
        </row>
        <row r="199">
          <cell r="CC199" t="str">
            <v>Athens</v>
          </cell>
          <cell r="CD199">
            <v>86392.809030492717</v>
          </cell>
          <cell r="CI199">
            <v>126895.77102848062</v>
          </cell>
          <cell r="CJ199">
            <v>3.8582814959494859E-2</v>
          </cell>
        </row>
        <row r="200">
          <cell r="CC200" t="str">
            <v>Berlin</v>
          </cell>
          <cell r="CD200">
            <v>134393.62155947901</v>
          </cell>
          <cell r="CI200">
            <v>126796.48626211162</v>
          </cell>
          <cell r="CJ200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  <sheetName val="OpHis"/>
      <sheetName val="FxVar"/>
      <sheetName val="ProForma"/>
      <sheetName val="SVF"/>
      <sheetName val="SVF2"/>
      <sheetName val="Sensitivity Matrix"/>
      <sheetName val="new val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/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Q01"/>
      <sheetName val="BQ02"/>
      <sheetName val="BQ03"/>
      <sheetName val="N3"/>
      <sheetName val="N4"/>
      <sheetName val="N5"/>
      <sheetName val="BQR"/>
      <sheetName val="BQS"/>
      <sheetName val="BQWP"/>
      <sheetName val="slipsumpR"/>
      <sheetName val="slipsumpS"/>
      <sheetName val="Extract"/>
      <sheetName val="Procedure"/>
      <sheetName val="Master01"/>
      <sheetName val="FitOutConfCentre"/>
      <sheetName val="Cash2"/>
      <sheetName val="Z"/>
      <sheetName val="Equip"/>
      <sheetName val="7-3가설공사 내역"/>
      <sheetName val="query"/>
      <sheetName val="#REF"/>
      <sheetName val="7-3???? ??"/>
      <sheetName val="7-3가설공사_내역"/>
      <sheetName val="7-3____ __"/>
      <sheetName val="COST"/>
      <sheetName val="Sheet2"/>
      <sheetName val="Sheet7"/>
      <sheetName val="Rate"/>
      <sheetName val="Project Name"/>
      <sheetName val="Deliver Date"/>
      <sheetName val="Staff"/>
      <sheetName val="A"/>
      <sheetName val="SPT vs PHI"/>
      <sheetName val="FAB별"/>
      <sheetName val="Materials "/>
      <sheetName val="Labour"/>
      <sheetName val="MAchinery(R1)"/>
      <sheetName val="Z- GENERAL PRICE SUMMARY"/>
      <sheetName val="WITHOUT C&amp;I PROFIT (3)"/>
      <sheetName val="vendo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1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Original Andrew___Data"/>
      <sheetName val="#REF"/>
      <sheetName val="Assistance"/>
      <sheetName val="fORMULAE"/>
      <sheetName val="SalaryData"/>
      <sheetName val="Sunsail PL actual input"/>
      <sheetName val="Sunsail PL prior yr input"/>
      <sheetName val="Sunsail PL prev fcst input"/>
      <sheetName val="Sunsail PL budget input"/>
      <sheetName val="ESB BS budget input"/>
      <sheetName val="ESB BS prior yr input"/>
      <sheetName val="ESB PL budget input"/>
      <sheetName val="ESB PL prior yr input"/>
      <sheetName val="ESB CF budget input"/>
      <sheetName val="ESB CF prior yr input"/>
      <sheetName val="ESB BS actual input"/>
      <sheetName val="Canada PL budget input"/>
      <sheetName val="Canada PL prior yr input"/>
      <sheetName val="Canada BS budget input"/>
      <sheetName val="Canada BS  prior year input"/>
      <sheetName val="Canada CF budget input"/>
      <sheetName val="Canada CF prior year input"/>
      <sheetName val="FCM PL actual input"/>
      <sheetName val="FCM PL prior yr input"/>
      <sheetName val="FCM PL prev fcst input"/>
      <sheetName val="FCM PL budget input"/>
      <sheetName val="FCM BS actual input"/>
      <sheetName val="FCM BS budget input"/>
      <sheetName val="FCM BS prior yr input"/>
      <sheetName val="FCM CF actual input"/>
      <sheetName val="FCM CF budget input"/>
      <sheetName val="FCM CF prev fcst input"/>
      <sheetName val="FCM CF prior yr input"/>
      <sheetName val="Belgium"/>
      <sheetName val="Cover sheet"/>
      <sheetName val="BQ Week pl"/>
      <sheetName val="BQ Cuml pl "/>
      <sheetName val="BQ LSDisc"/>
      <sheetName val="BQ Discounting"/>
      <sheetName val="UK &amp; Ireland PL actual input"/>
      <sheetName val="UK &amp; Ireland PL prev fcst input"/>
      <sheetName val="UK &amp; Ireland PL prior yr input"/>
      <sheetName val="Stores"/>
      <sheetName val="FitOutConfCentre"/>
      <sheetName val="Occ"/>
      <sheetName val="Dema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"/>
      <sheetName val="D1"/>
      <sheetName val="Cert"/>
      <sheetName val="CQSadvance paymentandrecovery"/>
      <sheetName val="APR"/>
      <sheetName val="D2"/>
      <sheetName val="Checklist"/>
      <sheetName val="D3"/>
      <sheetName val="MPAC"/>
      <sheetName val="D4"/>
      <sheetName val="MOS"/>
      <sheetName val="D5"/>
      <sheetName val="Defects"/>
      <sheetName val="D6"/>
      <sheetName val="Docs"/>
      <sheetName val="D7"/>
      <sheetName val="S"/>
      <sheetName val="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GS"/>
      <sheetName val="D8"/>
      <sheetName val="VarAcc"/>
      <sheetName val="D9"/>
      <sheetName val="D10"/>
      <sheetName val="CENomSubStatement"/>
      <sheetName val="CQSNomSubRecn"/>
      <sheetName val="NomSubReceipt-HMR"/>
      <sheetName val="NomSubReceipt-Thermo"/>
      <sheetName val="412A recovery (2)"/>
      <sheetName val="412A recovery option"/>
      <sheetName val="412B"/>
      <sheetName val="412A recovery template"/>
      <sheetName val="412A recovery"/>
      <sheetName val="Input"/>
      <sheetName val="Activity"/>
      <sheetName val="Crew"/>
      <sheetName val="Piping"/>
      <sheetName val="Pipe Supports"/>
      <sheetName val="PriceSummar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Data Sheet"/>
      <sheetName val="New Rates"/>
      <sheetName val="Basis"/>
      <sheetName val="PriceSummary-Int_1"/>
      <sheetName val="REVICE_SUMMARY_CACULA_CHECK1"/>
      <sheetName val="tender_allowances"/>
      <sheetName val="_Summary_BKG_034"/>
      <sheetName val="Profit Plan"/>
      <sheetName val="Day work"/>
      <sheetName val="M-Book for Conc"/>
      <sheetName val="M-Book for FW"/>
      <sheetName val="Valuation"/>
      <sheetName val="Raw Data"/>
      <sheetName val="Control"/>
      <sheetName val="PriceSummary-Int_2"/>
      <sheetName val="REVICE_SUMMARY_CACULA_CHECK2"/>
      <sheetName val="tender_allowances1"/>
      <sheetName val="_Summary_BKG_0341"/>
      <sheetName val="Raw_Data"/>
      <sheetName val="NOTE"/>
      <sheetName val="Bill.10"/>
      <sheetName val="Cove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mportant Details &amp; Validation"/>
      <sheetName val="A.O.R."/>
      <sheetName val="Cash2"/>
      <sheetName val="Z"/>
      <sheetName val="FitOutConfCentre"/>
      <sheetName val="Data_Sheet"/>
      <sheetName val="New_Rates"/>
      <sheetName val="Option"/>
      <sheetName val="FINA"/>
      <sheetName val="sum"/>
      <sheetName val="PROJECT BRIEF(EX.NEW)"/>
      <sheetName val="Div Summary"/>
      <sheetName val="GS"/>
      <sheetName val="ASD Sum of Parts"/>
      <sheetName val="VANITY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% prog figs -u5 and total"/>
      <sheetName val="SW-TEO"/>
      <sheetName val="C3"/>
      <sheetName val="PRL"/>
      <sheetName val="Internet"/>
      <sheetName val="PriceSummary-Int_5"/>
      <sheetName val="REVICE_SUMMARY_CACULA_CHECK5"/>
      <sheetName val="tender_allowances4"/>
      <sheetName val="_Summary_BKG_0344"/>
      <sheetName val="Data_Sheet1"/>
      <sheetName val="New_Rates1"/>
      <sheetName val="US_Ship_Repair_Industry_Growth1"/>
      <sheetName val="Market_Overview1"/>
      <sheetName val="US_Shipyard_Repair_Output1"/>
      <sheetName val="Summary_Financials1"/>
      <sheetName val="M-Book_for_Conc1"/>
      <sheetName val="M-Book_for_FW1"/>
      <sheetName val="Profit_Plan2"/>
      <sheetName val="Day_work2"/>
      <sheetName val="Raw_Data3"/>
      <sheetName val="Bill_101"/>
      <sheetName val="Important_Details_&amp;_Validation1"/>
      <sheetName val="Div_Summary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PriceSummary-Int_4"/>
      <sheetName val="REVICE_SUMMARY_CACULA_CHECK4"/>
      <sheetName val="tender_allowances3"/>
      <sheetName val="_Summary_BKG_0343"/>
      <sheetName val="US_Ship_Repair_Industry_Growth"/>
      <sheetName val="Market_Overview"/>
      <sheetName val="US_Shipyard_Repair_Output"/>
      <sheetName val="Summary_Financials"/>
      <sheetName val="M-Book_for_Conc"/>
      <sheetName val="M-Book_for_FW"/>
      <sheetName val="Profit_Plan1"/>
      <sheetName val="Day_work1"/>
      <sheetName val="Raw_Data2"/>
      <sheetName val="Bill_10"/>
      <sheetName val="Important_Details_&amp;_Validation"/>
      <sheetName val="Div_Summary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STORE-DEL-pipe"/>
      <sheetName val="BOQ"/>
      <sheetName val="9011 EXPAT_MANP"/>
      <sheetName val="Arch"/>
      <sheetName val="#REF"/>
      <sheetName val="GAE8'97"/>
      <sheetName val="LABOUR"/>
      <sheetName val="rate analysis"/>
      <sheetName val="Summary"/>
      <sheetName val="Bill SB15-7"/>
      <sheetName val="worksheet"/>
      <sheetName val="accom cash"/>
      <sheetName val="Ref. Tables"/>
      <sheetName val="SS MH"/>
      <sheetName val="PB"/>
      <sheetName val="Part-A"/>
      <sheetName val="E H Blinding"/>
      <sheetName val="E H Excavation"/>
      <sheetName val="Pc name"/>
      <sheetName val="C P A Blinding"/>
      <sheetName val="SRC-B3U2"/>
      <sheetName val="Data"/>
      <sheetName val="Struct_Earth"/>
      <sheetName val="SCHEDULE"/>
      <sheetName val="Database"/>
      <sheetName val="schedule nos"/>
      <sheetName val="ASD_Sum_of_Parts1"/>
      <sheetName val="Bill_SB15-71"/>
      <sheetName val="accom_cash1"/>
      <sheetName val="rate_analysis1"/>
      <sheetName val="schedule_nos1"/>
      <sheetName val="Ref__Tables1"/>
      <sheetName val="A_O_R_1"/>
      <sheetName val="SS_MH"/>
      <sheetName val="9011_EXPAT_MANP"/>
      <sheetName val="ASD_Sum_of_Parts"/>
      <sheetName val="Bill_SB15-7"/>
      <sheetName val="accom_cash"/>
      <sheetName val="rate_analysis"/>
      <sheetName val="schedule_nos"/>
      <sheetName val="Ref__Tables"/>
      <sheetName val="A_O_R_"/>
      <sheetName val="New Bld"/>
      <sheetName val="2-Conc"/>
      <sheetName val="공문"/>
      <sheetName val="MATERIALS"/>
      <sheetName val="Fdata"/>
      <sheetName val="TASK"/>
      <sheetName val="Details"/>
      <sheetName val="CERTIFICATE"/>
      <sheetName val="PriceSummary-Int_6"/>
      <sheetName val="REVICE_SUMMARY_CACULA_CHECK6"/>
      <sheetName val="tender_allowances5"/>
      <sheetName val="_Summary_BKG_0345"/>
      <sheetName val="Data_Sheet2"/>
      <sheetName val="M-Book_for_Conc2"/>
      <sheetName val="M-Book_for_FW2"/>
      <sheetName val="New_Rates2"/>
      <sheetName val="Div_Summary2"/>
      <sheetName val="US_Ship_Repair_Industry_Growth2"/>
      <sheetName val="Market_Overview2"/>
      <sheetName val="US_Shipyard_Repair_Output2"/>
      <sheetName val="Summary_Financials2"/>
      <sheetName val="ASD_Sum_of_Parts2"/>
      <sheetName val="Raw_Data4"/>
      <sheetName val="Profit_Plan3"/>
      <sheetName val="Day_work3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Bill_102"/>
      <sheetName val="Bill_SB15-72"/>
      <sheetName val="accom_cash2"/>
      <sheetName val="Important_Details_&amp;_Validation2"/>
      <sheetName val="rate_analysis2"/>
      <sheetName val="schedule_nos2"/>
      <sheetName val="Ref__Tables2"/>
      <sheetName val="A_O_R_2"/>
      <sheetName val="SS_MH1"/>
      <sheetName val="9011_EXPAT_MANP1"/>
      <sheetName val="New_Bld"/>
      <sheetName val="PROJECT_BRIEF(EX_NEW)"/>
      <sheetName val="E_H_Blinding"/>
      <sheetName val="E_H_Excavation"/>
      <sheetName val="Pc_name"/>
      <sheetName val="C_P_A_Blinding"/>
      <sheetName val="%_prog_figs_-u5_and_total"/>
      <sheetName val="PriceSummary-Int_7"/>
      <sheetName val="REVICE_SUMMARY_CACULA_CHECK7"/>
      <sheetName val="tender_allowances6"/>
      <sheetName val="_Summary_BKG_0346"/>
      <sheetName val="Data_Sheet3"/>
      <sheetName val="M-Book_for_Conc3"/>
      <sheetName val="M-Book_for_FW3"/>
      <sheetName val="New_Rates3"/>
      <sheetName val="Div_Summary3"/>
      <sheetName val="US_Ship_Repair_Industry_Growth3"/>
      <sheetName val="Market_Overview3"/>
      <sheetName val="US_Shipyard_Repair_Output3"/>
      <sheetName val="Summary_Financials3"/>
      <sheetName val="ASD_Sum_of_Parts3"/>
      <sheetName val="Raw_Data5"/>
      <sheetName val="Profit_Plan4"/>
      <sheetName val="Day_work4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103"/>
      <sheetName val="Bill_SB15-73"/>
      <sheetName val="accom_cash3"/>
      <sheetName val="Important_Details_&amp;_Validation3"/>
      <sheetName val="rate_analysis3"/>
      <sheetName val="schedule_nos3"/>
      <sheetName val="Ref__Tables3"/>
      <sheetName val="A_O_R_3"/>
      <sheetName val="SS_MH2"/>
      <sheetName val="9011_EXPAT_MANP2"/>
      <sheetName val="New_Bld1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mechanical"/>
      <sheetName val="Margin"/>
      <sheetName val="ITP384"/>
      <sheetName val="Curves"/>
      <sheetName val="Heads"/>
      <sheetName val="Dbase"/>
      <sheetName val="Tables"/>
      <sheetName val="Page 2"/>
      <sheetName val="bkg"/>
      <sheetName val="cbrd460"/>
      <sheetName val="bcl"/>
      <sheetName val="PAGE"/>
      <sheetName val="Bord."/>
      <sheetName val="F4-F7"/>
      <sheetName val="Quantity"/>
      <sheetName val="Demand"/>
      <sheetName val="Occ"/>
      <sheetName val="New_Bld3"/>
      <sheetName val="New_Bld2"/>
      <sheetName val="SIVA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Original"/>
      <sheetName val="CIF COST ITEM"/>
      <sheetName val="14267"/>
      <sheetName val="11"/>
      <sheetName val="Mp-team 1"/>
      <sheetName val="train_cash"/>
      <sheetName val="Mp-team_1"/>
      <sheetName val="4"/>
      <sheetName val="masonry works"/>
      <sheetName val="2.2 STAFF Scedule"/>
      <sheetName val="PNTEXT"/>
      <sheetName val="Cash Flow Working"/>
      <sheetName val="PE"/>
      <sheetName val="Tosh"/>
      <sheetName val="SUBST1NW"/>
      <sheetName val="BT3-Package 05"/>
      <sheetName val="BOQ-Civil"/>
      <sheetName val="Variables"/>
      <sheetName val="10583"/>
      <sheetName val="ASSUMPTIONS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Analisa"/>
      <sheetName val="COST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abs-boq"/>
      <sheetName val="Rate"/>
      <sheetName val="PROCTOR"/>
      <sheetName val="M-Book_for_Conc4"/>
      <sheetName val="M-Book_for_FW4"/>
      <sheetName val="train_cash3"/>
      <sheetName val="SALES_CONTROLE3"/>
      <sheetName val="Dry_Cost_BOQ3"/>
      <sheetName val="SS_MH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9011_EXPAT_MANP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Cashflow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Menu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Important_Details_&amp;_Validation4"/>
      <sheetName val="Div_Summary4"/>
      <sheetName val="9011_EXPAT_MANP4"/>
      <sheetName val="rate_analysis4"/>
      <sheetName val="Bill_SB15-74"/>
      <sheetName val="accom_cash4"/>
      <sheetName val="Ref__Tables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ill Nr. 2 - Main Building"/>
      <sheetName val="Bill 2 Summary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SCHDULE_OF_FINISH_3"/>
      <sheetName val="SCHDULE_OF_FINISH_2"/>
      <sheetName val="Data.Project"/>
      <sheetName val="주식"/>
      <sheetName val="S1BOQ"/>
      <sheetName val="BUTCE+MANHOUR"/>
      <sheetName val="SUMMARYMCA"/>
      <sheetName val="PROG_DATA"/>
      <sheetName val="Materials "/>
      <sheetName val="MAchinery(R1)"/>
      <sheetName val="钢筋"/>
      <sheetName val="cables"/>
      <sheetName val="V.O"/>
      <sheetName val="6"/>
      <sheetName val="8"/>
      <sheetName val="Synchro"/>
      <sheetName val="2"/>
      <sheetName val="3"/>
      <sheetName val="subcontractor recovery Advance"/>
      <sheetName val="Keşif-I"/>
      <sheetName val="Hilti"/>
      <sheetName val="BM"/>
      <sheetName val="vendor"/>
      <sheetName val="Sheet 9-19"/>
      <sheetName val="대비표"/>
      <sheetName val="Project Brief"/>
      <sheetName val="Earthwork"/>
      <sheetName val="Sch.6"/>
      <sheetName val="Concrete D.Mix"/>
      <sheetName val="Basic Material Costs"/>
      <sheetName val="Direct"/>
      <sheetName val="cover page"/>
      <sheetName val="keşif_özeti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P&amp;T_Reg2"/>
      <sheetName val="HAKEDİŞ "/>
      <sheetName val="CostPlan"/>
      <sheetName val="BAU"/>
      <sheetName val="Common"/>
      <sheetName val="Sizing Estimator - PAL Cameras"/>
      <sheetName val="Lookups"/>
      <sheetName val="Items_DVM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Décomposition de prix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Labor abs-NMR"/>
      <sheetName val="&quot;B02&quot;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inWords"/>
      <sheetName val="BILL-1"/>
      <sheetName val="DVM Sizing Calculator- 10 ips "/>
      <sheetName val="Details and Earnings Charts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 GULF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cables"/>
      <sheetName val="Drop list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DRUM"/>
      <sheetName val="TEMP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Global Tool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/>
      <sheetData sheetId="1369"/>
      <sheetData sheetId="1370"/>
      <sheetData sheetId="1371" refreshError="1"/>
      <sheetData sheetId="1372" refreshError="1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 refreshError="1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allocated"/>
      <sheetName val="Edelson Summary"/>
      <sheetName val="Summary"/>
      <sheetName val="PRO FORMA"/>
      <sheetName val="Occ &amp; Rate"/>
      <sheetName val="Backup Occ &amp; Rate"/>
      <sheetName val="HOTEL"/>
      <sheetName val="F&amp;B Detail"/>
      <sheetName val="CASH FLOW"/>
      <sheetName val="Equity (Yr)"/>
      <sheetName val="Equity (Mo)"/>
      <sheetName val="BUDGET"/>
      <sheetName val="INPUT"/>
      <sheetName val="total"/>
      <sheetName val="Macros"/>
      <sheetName val="Mp-team 1"/>
      <sheetName val="Assumptions"/>
      <sheetName val="Detbal"/>
    </sheetNames>
    <sheetDataSet>
      <sheetData sheetId="0" refreshError="1"/>
      <sheetData sheetId="1" refreshError="1"/>
      <sheetData sheetId="2">
        <row r="13">
          <cell r="C13" t="str">
            <v>LOEWS 50 WEST</v>
          </cell>
        </row>
      </sheetData>
      <sheetData sheetId="3"/>
      <sheetData sheetId="4" refreshError="1"/>
      <sheetData sheetId="5" refreshError="1"/>
      <sheetData sheetId="6">
        <row r="13">
          <cell r="EM13">
            <v>0</v>
          </cell>
        </row>
      </sheetData>
      <sheetData sheetId="7" refreshError="1"/>
      <sheetData sheetId="8">
        <row r="5">
          <cell r="F5">
            <v>2014</v>
          </cell>
        </row>
      </sheetData>
      <sheetData sheetId="9" refreshError="1"/>
      <sheetData sheetId="10" refreshError="1"/>
      <sheetData sheetId="11" refreshError="1"/>
      <sheetData sheetId="12">
        <row r="6">
          <cell r="DW6" t="str">
            <v>Act/For Oct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Residue preheat exchange"/>
      <sheetName val="(2)"/>
      <sheetName val="Notes"/>
      <sheetName val="macros"/>
      <sheetName val="Sheet9"/>
      <sheetName val="analysis"/>
      <sheetName val="Bill 2"/>
      <sheetName val="Residue_preheat_exchange"/>
      <sheetName val="Residue_preheat_exchange1"/>
      <sheetName val="Details"/>
      <sheetName val="Validation_Data"/>
      <sheetName val="Basic"/>
      <sheetName val="Bechtel Nor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9"/>
      <sheetName val="#REF"/>
      <sheetName val="Master Data Sheet"/>
      <sheetName val="LINK1"/>
      <sheetName val="Westin FOH &amp; BOH Split"/>
      <sheetName val="Assumptions"/>
      <sheetName val="@risk rents and incentives"/>
      <sheetName val="Car park lease"/>
      <sheetName val="Net rent analysis"/>
      <sheetName val="FitOutConfCentre"/>
      <sheetName val="Names"/>
      <sheetName val="Info"/>
      <sheetName val="Material"/>
      <sheetName val="Details"/>
      <sheetName val="analysis"/>
      <sheetName val="Basic"/>
      <sheetName val="Bechtel Norms"/>
      <sheetName val="3.6"/>
      <sheetName val="DATA General"/>
      <sheetName val="DASHBOARD"/>
      <sheetName val="Sheet1"/>
      <sheetName val="Sheet2"/>
      <sheetName val="Sheet3"/>
      <sheetName val="XL4Poppy"/>
      <sheetName val="C3"/>
      <sheetName val="당초"/>
      <sheetName val="核算项目余额表"/>
      <sheetName val="三家其他应付公司"/>
      <sheetName val="Sales branch breakdown"/>
      <sheetName val="新模板"/>
      <sheetName val="企业表一"/>
      <sheetName val="M-5A"/>
      <sheetName val="其他液氨采购"/>
      <sheetName val="4-2.销售分公司应收帐款"/>
      <sheetName val="10-3.向关联方采购固定资产"/>
      <sheetName val="应收账款明细表"/>
      <sheetName val="#REF!"/>
      <sheetName val="Financ. Overview"/>
      <sheetName val="Toolbox"/>
      <sheetName val="chiet tinh"/>
      <sheetName val="Master_Data_Sheet"/>
      <sheetName val="Westin_FOH_&amp;_BOH_Split"/>
      <sheetName val="@risk_rents_and_incentives"/>
      <sheetName val="Car_park_lease"/>
      <sheetName val="Net_rent_analysis"/>
      <sheetName val="allowances"/>
      <sheetName val="superseded"/>
      <sheetName val="BEAMS"/>
      <sheetName val="CURBS&amp;PEDESTALS"/>
      <sheetName val="EDGES"/>
      <sheetName val="Schedule"/>
      <sheetName val="SLABS"/>
      <sheetName val="TAKEOFF"/>
      <sheetName val="Beamsked"/>
      <sheetName val="Columnsked"/>
      <sheetName val="Validation_Data"/>
      <sheetName val="9-1차이내역"/>
      <sheetName val="base"/>
      <sheetName val="SITE WORK"/>
      <sheetName val="Drop Down List"/>
      <sheetName val="Cost"/>
      <sheetName val="VO Summary"/>
      <sheetName val="name"/>
      <sheetName val="clg fin"/>
      <sheetName val="PC, G.Slab"/>
      <sheetName val="Col"/>
      <sheetName val="Flr, Rf Bm"/>
      <sheetName val="B&amp;C-REPORT"/>
      <sheetName val="B&amp;C-TILE QUANTITIES"/>
      <sheetName val="Database"/>
      <sheetName val="take-off"/>
      <sheetName val="cables"/>
      <sheetName val="Electrical Works"/>
      <sheetName val="L (4)"/>
      <sheetName val="tb"/>
      <sheetName val="Tags"/>
      <sheetName val="Systems"/>
      <sheetName val="Locations"/>
      <sheetName val="Buildings"/>
      <sheetName val="AN"/>
      <sheetName val="Data"/>
      <sheetName val="General"/>
      <sheetName val="Bill-1-Main bill"/>
      <sheetName val="Bill-2 "/>
      <sheetName val="ARCH"/>
      <sheetName val="BOQ"/>
      <sheetName val="Lstsub"/>
      <sheetName val="Khalifa Parkf"/>
      <sheetName val="Controls"/>
      <sheetName val="Project Info"/>
      <sheetName val="GRSummary"/>
      <sheetName val="Bill 1"/>
      <sheetName val="Bill 2"/>
      <sheetName val="Bill 3"/>
      <sheetName val="Bill 4"/>
      <sheetName val="Bill 5"/>
      <sheetName val="Bill 6"/>
      <sheetName val="Bill 7"/>
      <sheetName val="STORE-DEL-pipe"/>
      <sheetName val="MECH-1"/>
      <sheetName val="GR.slab-reinft"/>
      <sheetName val="Rebar _Take off"/>
      <sheetName val="banilad"/>
      <sheetName val="Mactan"/>
      <sheetName val="Mandaue"/>
      <sheetName val="List"/>
      <sheetName val="Bill 5 - Carpark"/>
      <sheetName val="Hic_150EOffice"/>
      <sheetName val="CONS. PROJECT HITS"/>
      <sheetName val="Table"/>
      <sheetName val="AoR Finishing"/>
      <sheetName val="S.C. Contra Note-Template"/>
      <sheetName val="all item 475f,e,e1"/>
      <sheetName val="Break up Sheet"/>
      <sheetName val="schedule nos"/>
      <sheetName val="Estimate"/>
      <sheetName val="Basis"/>
      <sheetName val="s"/>
      <sheetName val="Base Data - Permanent Material"/>
      <sheetName val="CERTIFICATE"/>
      <sheetName val="Base Data - AC and C Material"/>
      <sheetName val="Base Data - Temporary Material"/>
      <sheetName val="Break Down"/>
      <sheetName val="Schedules"/>
      <sheetName val="progress"/>
      <sheetName val="Bill 3 - Site Works"/>
      <sheetName val="Payrolls - Contract"/>
      <sheetName val="Refrence Sheet"/>
      <sheetName val="Payrolls"/>
      <sheetName val="Assignment Sheet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rea Analysis"/>
      <sheetName val="Sensitivity"/>
      <sheetName val="finshes"/>
      <sheetName val="PB"/>
      <sheetName val="Detail"/>
      <sheetName val="Land Dev't. Ph-1"/>
      <sheetName val="NR-SWD-01 MM"/>
      <sheetName val="HOTEL"/>
      <sheetName val="Part A"/>
      <sheetName val="SS MH"/>
      <sheetName val="New Rates"/>
      <sheetName val="Recon Template"/>
      <sheetName val="WorkBreakDown"/>
      <sheetName val="Rates"/>
      <sheetName val="Cover"/>
      <sheetName val="brendans areas"/>
      <sheetName val="unmeasured rooms"/>
      <sheetName val="LMB Forecast plan"/>
      <sheetName val="Dropdowns"/>
      <sheetName val="D_Cntnts"/>
      <sheetName val="E_Summary"/>
      <sheetName val="Sales_branch_breakdown"/>
      <sheetName val="4-2_销售分公司应收帐款"/>
      <sheetName val="10-3_向关联方采购固定资产"/>
      <sheetName val="Financ__Overview"/>
      <sheetName val="chiet_tinh"/>
      <sheetName val="Westin_FOH_&amp;_BOH_Split1"/>
      <sheetName val="@risk_rents_and_incentives1"/>
      <sheetName val="Car_park_lease1"/>
      <sheetName val="Net_rent_analysis1"/>
      <sheetName val="Bill_1"/>
      <sheetName val="Bill_2"/>
      <sheetName val="Bill_3"/>
      <sheetName val="Bill_4"/>
      <sheetName val="Bill_5"/>
      <sheetName val="Bill_6"/>
      <sheetName val="Bill_7"/>
      <sheetName val="VO_Summary"/>
      <sheetName val="Master_Data_Sheet1"/>
      <sheetName val="3_6"/>
      <sheetName val="DATA_General"/>
      <sheetName val="New Issue Pipeline"/>
      <sheetName val="New_Issue_Pipeline"/>
      <sheetName val="Master_Data_Sheet2"/>
      <sheetName val="Westin_FOH_&amp;_BOH_Split2"/>
      <sheetName val="@risk_rents_and_incentives2"/>
      <sheetName val="Car_park_lease2"/>
      <sheetName val="Net_rent_analysis2"/>
      <sheetName val="Sales_branch_breakdown1"/>
      <sheetName val="4-2_销售分公司应收帐款1"/>
      <sheetName val="10-3_向关联方采购固定资产1"/>
      <sheetName val="Financ__Overview1"/>
      <sheetName val="chiet_tinh1"/>
      <sheetName val="3_61"/>
      <sheetName val="DATA_General1"/>
      <sheetName val="New_Issue_Pipeline1"/>
      <sheetName val="SITE_WORK1"/>
      <sheetName val="schedule_nos1"/>
      <sheetName val="SITE_WORK"/>
      <sheetName val="schedule_nos"/>
      <sheetName val="Westin_FOH_&amp;_BOH_Split3"/>
      <sheetName val="@risk_rents_and_incentives3"/>
      <sheetName val="Car_park_lease3"/>
      <sheetName val="Net_rent_analysis3"/>
      <sheetName val="3_62"/>
      <sheetName val="DATA_General2"/>
      <sheetName val="Master_Data_Sheet3"/>
      <sheetName val="Sales_branch_breakdown2"/>
      <sheetName val="4-2_销售分公司应收帐款2"/>
      <sheetName val="10-3_向关联方采购固定资产2"/>
      <sheetName val="Financ__Overview2"/>
      <sheetName val="chiet_tinh2"/>
      <sheetName val="New_Issue_Pipeline2"/>
      <sheetName val="SITE_WORK2"/>
      <sheetName val="schedule_nos2"/>
      <sheetName val="B&amp;C-TILE_QUANTITIES"/>
      <sheetName val="Drop_Down_List"/>
      <sheetName val="galfareqp"/>
      <sheetName val="EC(Rev)"/>
      <sheetName val="Trade Package"/>
      <sheetName val="BILL-1"/>
      <sheetName val="BILL-2"/>
      <sheetName val="BILL-3"/>
      <sheetName val="BILL-4"/>
      <sheetName val="Steel"/>
      <sheetName val="간선계산"/>
      <sheetName val="Day work"/>
      <sheetName val="Part-A"/>
      <sheetName val="qty schedule"/>
      <sheetName val="PRL"/>
      <sheetName val="Other ODC's"/>
      <sheetName val="Material Rates"/>
      <sheetName val="Subcontracts"/>
      <sheetName val="Salary &amp; Hr Sum"/>
      <sheetName val="Review Summary"/>
      <sheetName val="ACT_Dol"/>
      <sheetName val="ACT_Jhr"/>
      <sheetName val="FCST_Dol"/>
      <sheetName val="FCST_Jhr"/>
      <sheetName val="TOS-F"/>
      <sheetName val="GRP Pipes"/>
      <sheetName val="sc"/>
      <sheetName val="Rate Analysis"/>
      <sheetName val="입찰내역 발주처 양식"/>
      <sheetName val="Mp-team 1"/>
      <sheetName val="Bill_11"/>
      <sheetName val="Bill_21"/>
      <sheetName val="Bill_31"/>
      <sheetName val="Bill_41"/>
      <sheetName val="Bill_51"/>
      <sheetName val="Bill_61"/>
      <sheetName val="Bill_71"/>
      <sheetName val="VO_Summary1"/>
      <sheetName val="L_(4)"/>
      <sheetName val="VO_Summary2"/>
      <sheetName val="Bill_22"/>
      <sheetName val="Bill_12"/>
      <sheetName val="Bill_32"/>
      <sheetName val="Bill_42"/>
      <sheetName val="Bill_52"/>
      <sheetName val="Bill_62"/>
      <sheetName val="Bill_72"/>
      <sheetName val="B&amp;C-TILE_QUANTITIES1"/>
      <sheetName val="L_(4)1"/>
      <sheetName val="A_O_R_r1Str"/>
      <sheetName val="A_O_R_r1"/>
      <sheetName val="A_O_R_(2)"/>
      <sheetName val="A.O.R r1Str"/>
      <sheetName val="A.O.R r1"/>
      <sheetName val="A.O.R (2)"/>
      <sheetName val="TPR"/>
      <sheetName val="Currency"/>
      <sheetName val="Shops Details"/>
      <sheetName val="Beam"/>
      <sheetName val="Column"/>
      <sheetName val="Door, window"/>
      <sheetName val="Roof slab"/>
      <sheetName val="Tie beam"/>
      <sheetName val="SUMMARY"/>
      <sheetName val="5 Analysis"/>
      <sheetName val="Main Form"/>
      <sheetName val="Indices"/>
      <sheetName val="BoatTMP"/>
      <sheetName val="Blank"/>
      <sheetName val="Validation List"/>
      <sheetName val="Excavation"/>
      <sheetName val="ANL"/>
      <sheetName val="ELE BOQ"/>
      <sheetName val="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C150EOFFneu"/>
      <sheetName val="Sheet9"/>
      <sheetName val="Cables Link"/>
      <sheetName val="Trade Summary"/>
      <sheetName val="1-Excavation"/>
      <sheetName val="2-Substructure"/>
      <sheetName val="3-Concrete"/>
      <sheetName val="4-Masonry"/>
      <sheetName val="5-Thermal &amp; Moisture"/>
    </sheetNames>
    <definedNames>
      <definedName name="Erstellen_Leerform_AKABA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.tender"/>
      <sheetName val="EMD "/>
      <sheetName val="Scrutiny"/>
      <sheetName val="Rate List"/>
      <sheetName val="A.O.R. (2)"/>
      <sheetName val="A.O.R."/>
      <sheetName val="formwork"/>
      <sheetName val="OH"/>
      <sheetName val="Sheet1"/>
      <sheetName val="SHEET2"/>
      <sheetName val="SHEET3"/>
      <sheetName val="formwork (2)"/>
      <sheetName val="sheet4"/>
      <sheetName val="Materials "/>
      <sheetName val="GB CIVIL"/>
      <sheetName val="GB STRUCTRAL"/>
      <sheetName val="GB SPECILISED"/>
      <sheetName val="BoQ"/>
      <sheetName val="Equipment"/>
      <sheetName val="Labor"/>
      <sheetName val="Materials"/>
      <sheetName val="Set"/>
      <sheetName val="BOQ건축"/>
      <sheetName val="Feed"/>
      <sheetName val="SUMMARY"/>
      <sheetName val="Project Brief"/>
      <sheetName val="UNDERGROUND"/>
      <sheetName val="T08-2102"/>
      <sheetName val="XREF"/>
      <sheetName val="Main"/>
      <sheetName val="Data"/>
      <sheetName val="Al Kharafi Villa Package"/>
      <sheetName val="C5B-SUMMARY"/>
      <sheetName val="C4A-008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2002년12월"/>
      <sheetName val="analysis"/>
      <sheetName val="inf"/>
      <sheetName val="LLEGADA"/>
      <sheetName val="Payment 11"/>
      <sheetName val="No To Words"/>
      <sheetName val="A6+C-SUMMARY"/>
      <sheetName val="A4A-008"/>
      <sheetName val="A6+C-B.181"/>
      <sheetName val="ATTACH_6A"/>
      <sheetName val="EEV(Prilim)"/>
      <sheetName val="4"/>
      <sheetName val="PRECAST lightconc-II"/>
      <sheetName val="Add2-om-mep"/>
      <sheetName val="SubmitCal"/>
      <sheetName val="Appendix A"/>
      <sheetName val="Bill 3 Boutiquea"/>
      <sheetName val="MATL"/>
      <sheetName val="Phase-1B (2)"/>
      <sheetName val="A.O.R r1Str"/>
      <sheetName val="A.O.R r1"/>
      <sheetName val="A.O.R (2)"/>
      <sheetName val="Rate Analysis"/>
      <sheetName val="MECH-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_tender1"/>
      <sheetName val="EMD_1"/>
      <sheetName val="Rate_List1"/>
      <sheetName val="A_O_R__(2)1"/>
      <sheetName val="A_O_R_1"/>
      <sheetName val="formwork_(2)1"/>
      <sheetName val="Materials_1"/>
      <sheetName val="GB_CIVIL1"/>
      <sheetName val="GB_STRUCTRAL1"/>
      <sheetName val="GB_SPECILISED1"/>
      <sheetName val="Al_Kharafi_Villa_Package1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COST"/>
      <sheetName val="FEVA"/>
      <sheetName val="HO Costs"/>
      <sheetName val="Cash2"/>
      <sheetName val="Balance Sheet"/>
      <sheetName val="FitOutConfCentre"/>
      <sheetName val="DATI_CONS"/>
      <sheetName val="Section 2-SCHEDULE OF DAYWORK"/>
      <sheetName val="Soarin"/>
      <sheetName val="grsummary"/>
      <sheetName val="7.0 CASHFLOW"/>
      <sheetName val="9.0 VARIATION"/>
      <sheetName val="Project Data Guide"/>
      <sheetName val="입찰내역 발주처 양식"/>
      <sheetName val="POWER"/>
      <sheetName val="Intro"/>
      <sheetName val="Harewood"/>
      <sheetName val="CERTIFICATE"/>
      <sheetName val="GR Rem Resource_R1"/>
      <sheetName val="Architect"/>
      <sheetName val="Interior"/>
      <sheetName val="Work"/>
      <sheetName val="Mechanical"/>
      <sheetName val="Structural"/>
      <sheetName val="Prelim_Summ"/>
      <sheetName val="Rates"/>
      <sheetName val="rcc( sub)"/>
      <sheetName val="F-4l5"/>
      <sheetName val="Info"/>
      <sheetName val="CLS"/>
      <sheetName val="F4.13"/>
      <sheetName val="PRI-LS"/>
      <sheetName val="Assumptions"/>
      <sheetName val="BHANDUP"/>
      <sheetName val="calcul"/>
      <sheetName val="slab"/>
      <sheetName val="Occ"/>
      <sheetName val="Demand"/>
      <sheetName val="Table of Finishes"/>
      <sheetName val="james's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No_To_Words"/>
      <sheetName val="Project_Brief"/>
      <sheetName val="A6+C-B_181"/>
      <sheetName val="Payment_11"/>
      <sheetName val="PRECAST_lightconc-II"/>
      <sheetName val="Appendix_A"/>
      <sheetName val="Bill_3_Boutiquea"/>
      <sheetName val="Phase-1B_(2)"/>
      <sheetName val="A_O_R_r1Str"/>
      <sheetName val="A_O_R_r1"/>
      <sheetName val="A_O_R_(2)"/>
      <sheetName val="Rate_Analysis"/>
      <sheetName val="HO_Costs"/>
      <sheetName val="Balance_Sheet"/>
      <sheetName val="Section_2-SCHEDULE_OF_DAYWORK"/>
      <sheetName val="GR_Rem_Resource_R1"/>
      <sheetName val="rcc(_sub)"/>
      <sheetName val="AOR"/>
      <sheetName val="F4_13"/>
      <sheetName val="Hic_150EOffice"/>
      <sheetName val="Download DATA"/>
      <sheetName val="WORK TABLE"/>
      <sheetName val="global"/>
      <sheetName val="전체현황"/>
      <sheetName val="Notes"/>
      <sheetName val="Primavera Output Resources"/>
      <sheetName val="GAE8'97"/>
      <sheetName val="co-no.2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overall summary"/>
      <sheetName val="HPL"/>
      <sheetName val="overall_summary"/>
      <sheetName val="Westin FOH &amp; BOH Split"/>
      <sheetName val="Constants"/>
      <sheetName val="COL-SCH"/>
      <sheetName val="Hypothèses"/>
      <sheetName val="Recap Phase 0"/>
      <sheetName val="sheeet7"/>
      <sheetName val="MOS"/>
      <sheetName val="Sch. Areas"/>
      <sheetName val="P-Sum-Cab"/>
      <sheetName val="Item"/>
      <sheetName val="anti-termite"/>
      <sheetName val="FAB별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Sheet10T016"/>
      <sheetName val="V6"/>
      <sheetName val="V1"/>
      <sheetName val="V3"/>
      <sheetName val="V4"/>
      <sheetName val="SCHEDULE"/>
      <sheetName val="Database"/>
      <sheetName val="schedule nos"/>
      <sheetName val="Curves"/>
      <sheetName val="Build-up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 refreshError="1"/>
      <sheetData sheetId="202" refreshError="1"/>
      <sheetData sheetId="203"/>
      <sheetData sheetId="204"/>
      <sheetData sheetId="205"/>
      <sheetData sheetId="206"/>
      <sheetData sheetId="207" refreshError="1"/>
      <sheetData sheetId="208" refreshError="1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Criteria"/>
      <sheetName val="Rna Crescent"/>
      <sheetName val="Sensitivity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"/>
      <sheetName val="P-1"/>
      <sheetName val="Option"/>
      <sheetName val="Hic_150EOffice"/>
      <sheetName val="Exchanger quotation"/>
      <sheetName val="yhc  (3)"/>
      <sheetName val="Singarpone"/>
      <sheetName val="TOTAL COST (3)"/>
      <sheetName val="Construction office"/>
      <sheetName val="Construction Quotion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phoenix0706"/>
      <sheetName val="Criteria"/>
      <sheetName val="summary of boq"/>
      <sheetName val="landscaping by cp"/>
      <sheetName val="gypsum works"/>
      <sheetName val="s.pool"/>
      <sheetName val="marble - interior"/>
      <sheetName val="HVAC BoQ"/>
      <sheetName val="Occ"/>
      <sheetName val="Su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C150EOFFneu"/>
      <sheetName val="Hic_150EOffice"/>
      <sheetName val="summary of boq"/>
      <sheetName val="landscaping by cp"/>
      <sheetName val="gypsum works"/>
      <sheetName val="s.pool"/>
      <sheetName val="marble - interior"/>
    </sheetNames>
    <definedNames>
      <definedName name="Erstellen_Leerform_AKABAM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A.O.R."/>
      <sheetName val="Equipment"/>
      <sheetName val="Labor"/>
      <sheetName val="Materials"/>
      <sheetName val="Data"/>
      <sheetName val="SUMMARY"/>
      <sheetName val="BOQ건축"/>
      <sheetName val="sheeet7"/>
      <sheetName val="Project Brief"/>
      <sheetName val="except wiring"/>
      <sheetName val="Finishes Rate"/>
      <sheetName val="Structure"/>
      <sheetName val="Finishes cost"/>
      <sheetName val="analysis"/>
      <sheetName val="Prelim_Summ"/>
      <sheetName val="Material"/>
      <sheetName val="2002년12월"/>
      <sheetName val="MH Compensate-Nov"/>
      <sheetName val="Al Kharafi Villa Package"/>
      <sheetName val="A6A-SUMMARY"/>
      <sheetName val="C01.161"/>
      <sheetName val="B64"/>
      <sheetName val="Info"/>
      <sheetName val="dg-VTu"/>
      <sheetName val="Tke"/>
      <sheetName val="PRECAST lightconc-II"/>
      <sheetName val="PriceList"/>
      <sheetName val="#REF"/>
      <sheetName val="Revised &amp; Original Scope"/>
      <sheetName val="Planned"/>
      <sheetName val="P-Sum-Cab"/>
      <sheetName val="Worksheet in   Final set format"/>
      <sheetName val="ESTIMATE"/>
      <sheetName val="Micro"/>
      <sheetName val="Macro"/>
      <sheetName val="Scaff-Rose"/>
      <sheetName val="Conc"/>
      <sheetName val="Rate Analysis"/>
      <sheetName val="AoR Finishing"/>
      <sheetName val="Add2-om-mep"/>
      <sheetName val="Rates"/>
      <sheetName val="Trees"/>
      <sheetName val="Ground covers"/>
      <sheetName val="Shrubs"/>
      <sheetName val="Irrigation"/>
      <sheetName val="Furniture"/>
      <sheetName val="Lighting"/>
      <sheetName val="Back up"/>
      <sheetName val="Consolidated"/>
      <sheetName val="Fixed asset register"/>
      <sheetName val="MONTH"/>
      <sheetName val="rc01"/>
      <sheetName val="MOS"/>
      <sheetName val="Section 2-SCHEDULE OF DAYWORK"/>
      <sheetName val="Labor abs-NMR"/>
      <sheetName val="CONSTRUCTION COMPONENT"/>
      <sheetName val="Model"/>
      <sheetName val="공사비 내역 (가)"/>
      <sheetName val="FitOutConfCentre"/>
      <sheetName val="beam-reinft"/>
      <sheetName val="RA-markate"/>
      <sheetName val="Details"/>
      <sheetName val="SLABREINF-SCH"/>
      <sheetName val="GULF"/>
      <sheetName val="ECARates"/>
      <sheetName val="Site Dev BOQ"/>
      <sheetName val="MATL"/>
      <sheetName val="Build-up"/>
      <sheetName val="Cash2"/>
      <sheetName val="GAE8'97"/>
      <sheetName val="EXRATES"/>
      <sheetName val="Sch. Areas"/>
      <sheetName val="ancillary"/>
      <sheetName val="e"/>
      <sheetName val="PAYWORK"/>
      <sheetName val="간접비(1)"/>
      <sheetName val="Hic_150EOffice"/>
      <sheetName val="pvc vent"/>
      <sheetName val="InterCoBala"/>
      <sheetName val="Master Data Sheet"/>
      <sheetName val="Prelims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HYDROTEST DIAGRAM"/>
      <sheetName val="Roads"/>
      <sheetName val="Break up Sheet"/>
      <sheetName val="1095"/>
      <sheetName val="BOQ"/>
      <sheetName val="Val breakdown"/>
      <sheetName val="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allowances"/>
      <sheetName val="tender allowances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PROJECT BRIEF(EX.NEW)"/>
      <sheetName val="LAB"/>
      <sheetName val="10.Linkway"/>
      <sheetName val="11.Bus Shelter-Bay"/>
      <sheetName val="Finishes"/>
      <sheetName val="K"/>
      <sheetName val="analysis"/>
      <sheetName val="Conc"/>
      <sheetName val="XREF"/>
      <sheetName val="Other assumptions"/>
      <sheetName val="Builtup Area"/>
      <sheetName val="Boq - Flats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TBAL9697_-group_wise__sdpl"/>
      <sheetName val="Rate_analysis"/>
      <sheetName val="_p-NMR"/>
      <sheetName val="?_p-NMR"/>
      <sheetName val="Labor_bills_19_08_06"/>
      <sheetName val="__p-NMR"/>
      <sheetName val="Other_assumptions"/>
      <sheetName val="Builtup_Area"/>
      <sheetName val="Database"/>
      <sheetName val="schedule nos"/>
      <sheetName val="Info"/>
      <sheetName val="A.O.R."/>
      <sheetName val="BOQ_Distribution"/>
      <sheetName val="site_fab&amp;ernstr"/>
      <sheetName val="new_tech_flt_bldg"/>
      <sheetName val="Approved_MTD_Proj_#'s"/>
      <sheetName val="ancillary"/>
      <sheetName val="Notes for BOQ"/>
      <sheetName val="BASIS -DEC 08"/>
      <sheetName val="Cover"/>
      <sheetName val="Sheet3 (2)"/>
      <sheetName val="SUPPLY -Sanitary Fixtures"/>
      <sheetName val="External"/>
      <sheetName val="ITEMS FOR CIVIL TENDER"/>
      <sheetName val="Services"/>
      <sheetName val="3cd Annexure"/>
      <sheetName val="Kristal Court"/>
      <sheetName val="August TB"/>
      <sheetName val="Costing"/>
      <sheetName val="Basement Budget"/>
      <sheetName val="Assumptions"/>
      <sheetName val="Jams &amp; Cills"/>
      <sheetName val="Sheet1"/>
      <sheetName val="BOQ"/>
      <sheetName val="Enquire"/>
      <sheetName val="EAS"/>
      <sheetName val="_x005f_x0000_._x005f_x0008_p-NMR"/>
      <sheetName val="_._x005f_x0008_p-NMR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3"/>
      <sheetName val="MONTH"/>
      <sheetName val="Trial Bal "/>
      <sheetName val="Balance Sheet"/>
      <sheetName val="eval"/>
      <sheetName val="1. Acquisition"/>
      <sheetName val="Ref_Sheet"/>
      <sheetName val="MH(on site)"/>
      <sheetName val="ord-lost_98&amp;99"/>
      <sheetName val="Deviation"/>
      <sheetName val="Basic Rates"/>
      <sheetName val="BUSDUCT SUMMARY-SUBSTATION"/>
      <sheetName val="P-Sum-Cab"/>
      <sheetName val="TOTAL"/>
      <sheetName val="CANDY BOQ"/>
      <sheetName val="Item정리"/>
      <sheetName val="Cash Flow Working"/>
      <sheetName val="Occ"/>
      <sheetName val="_x005f_x0000_._x005f_x0008_p-NM"/>
      <sheetName val="BLOCK-A (MEA.SHEET)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Intro"/>
      <sheetName val="Input"/>
      <sheetName val="Summary"/>
      <sheetName val="Controls"/>
      <sheetName val="CCTV KAMERE (2)"/>
      <sheetName val=" "/>
      <sheetName val="CABLE DATA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DSB"/>
      <sheetName val="FitOutConfCentre"/>
      <sheetName val="001"/>
      <sheetName val="Prelims"/>
      <sheetName val="tender_allowances"/>
      <sheetName val="Steel "/>
      <sheetName val="ESTIMATE"/>
      <sheetName val="OFF-TOP"/>
      <sheetName val="beam-reinft"/>
      <sheetName val="Details"/>
      <sheetName val="Testing"/>
      <sheetName val="Hardfinishes-Contemporary"/>
      <sheetName val="sheeet7"/>
      <sheetName val="General"/>
      <sheetName val="S1 "/>
      <sheetName val="S7B "/>
      <sheetName val="S7A"/>
      <sheetName val="S6 "/>
      <sheetName val="S3 "/>
      <sheetName val="S2 "/>
      <sheetName val="RENT MASTER FILE"/>
      <sheetName val="총괄표 (2)"/>
      <sheetName val="Title"/>
      <sheetName val="Labour productivity"/>
      <sheetName val="Rates"/>
      <sheetName val="Headings"/>
      <sheetName val="Planned"/>
      <sheetName val="Quote to send"/>
      <sheetName val="Working back up"/>
      <sheetName val="Manpower cost"/>
      <sheetName val="Machinery cost"/>
      <sheetName val="PROJECT_BRIEF(EX_NEW)"/>
      <sheetName val="Other_assumptions1"/>
      <sheetName val="Builtup_Area1"/>
      <sheetName val="Boq_-_Flats"/>
      <sheetName val="S1_"/>
      <sheetName val="S7B_"/>
      <sheetName val="S6_"/>
      <sheetName val="S3_"/>
      <sheetName val="S2_"/>
      <sheetName val="schedule_nos"/>
      <sheetName val="RENT_MASTER_FILE"/>
      <sheetName val="Notes_for_BOQ"/>
      <sheetName val="총괄표_(2)"/>
      <sheetName val="Labour_productivity"/>
      <sheetName val="_x005f_x0000___x005f_x0008_p-NMR"/>
      <sheetName val="___x005f_x0008_p-NMR"/>
      <sheetName val="10_Linkway"/>
      <sheetName val="11_Bus_Shelter-Bay"/>
      <sheetName val="BASIS_-DEC_08"/>
      <sheetName val="A_O_R_"/>
      <sheetName val="Quote_to_send"/>
      <sheetName val="Working_back_up"/>
      <sheetName val="Manpower_cost"/>
      <sheetName val="Machinery_cost"/>
      <sheetName val="공사비 내역 (가)"/>
      <sheetName val="Design"/>
      <sheetName val="Named ranges"/>
      <sheetName val="MATERIALS_masterlist"/>
      <sheetName val="except wiring"/>
      <sheetName val="Overall Summary "/>
      <sheetName val="Vehicles"/>
      <sheetName val="CL MEP -VOL 3"/>
      <sheetName val="4. Capex"/>
      <sheetName val="5. Opex"/>
      <sheetName val="Narrative"/>
      <sheetName val="S1 new-Overall-with C8A"/>
      <sheetName val="Wood Works-R1 "/>
      <sheetName val="Aluminum"/>
      <sheetName val="Summary -New with C8A)"/>
      <sheetName val="Boq_C7+A-MEP "/>
      <sheetName val="Interim --&gt; Top"/>
      <sheetName val="Master Equipment List"/>
      <sheetName val="Lagerhalle"/>
      <sheetName val="FNI_Spec"/>
      <sheetName val="定义"/>
      <sheetName val="Structure Bills Qty"/>
      <sheetName val="?._x005f_x0008_p-NMR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Main Sum (Model B)"/>
      <sheetName val="Main Sum"/>
      <sheetName val="Sheet2"/>
      <sheetName val="③赤紙(日文)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Trial_Bal_"/>
      <sheetName val="Balance_Sheet"/>
      <sheetName val="1__Acquisition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1__Acquisition2"/>
      <sheetName val="총괄표_(2)2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1__Acquisition1"/>
      <sheetName val="총괄표_(2)1"/>
      <sheetName val="WSPOffices"/>
      <sheetName val="Notes_for_BOQ1"/>
      <sheetName val="PROJECT_BRIEF(EX_NEW)1"/>
      <sheetName val="10_Linkway1"/>
      <sheetName val="11_Bus_Shelter-Bay1"/>
      <sheetName val="Other_assumptions2"/>
      <sheetName val="Builtup_Area2"/>
      <sheetName val="Boq_-_Flats1"/>
      <sheetName val="A_O_R_1"/>
      <sheetName val="schedule_nos1"/>
      <sheetName val="tender_allowances1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공사비_내역_(가)"/>
      <sheetName val="CANDY_BOQ"/>
      <sheetName val="Basic_Rates"/>
      <sheetName val="BUSDUCT_SUMMARY-SUBSTATION"/>
      <sheetName val="Cash_Flow_Working"/>
      <sheetName val="Named_ranges"/>
      <sheetName val="except_wiring"/>
      <sheetName val="Overall_Summary_"/>
      <sheetName val="CL_MEP_-VOL_3"/>
      <sheetName val="4__Capex"/>
      <sheetName val="5__Opex"/>
      <sheetName val="S1_new-Overall-with_C8A"/>
      <sheetName val="Wood_Works-R1_"/>
      <sheetName val="Summary_-New_with_C8A)"/>
      <sheetName val="Boq_C7+A-MEP_"/>
      <sheetName val="Interim_--&gt;_Top"/>
      <sheetName val="IO LIST"/>
      <sheetName val="Training"/>
      <sheetName val="TTL"/>
      <sheetName val="Steel_"/>
      <sheetName val="Services_InitialEst_UtilityServ"/>
      <sheetName val="Steel_1"/>
      <sheetName val="MH(on_site)"/>
      <sheetName val="산근"/>
      <sheetName val="VC Summary"/>
      <sheetName val="VC_Summary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Contents"/>
      <sheetName val="Bouclage"/>
      <sheetName val="(09)FINISHES"/>
      <sheetName val="Valorisation"/>
      <sheetName val="reference"/>
      <sheetName val="Rates Analysis"/>
      <sheetName val="Master_Equipment_List"/>
      <sheetName val="Cash_Flow_Working1"/>
      <sheetName val="CANDY_BOQ1"/>
      <sheetName val="Basic_Rates1"/>
      <sheetName val="BUSDUCT_SUMMARY-SUBSTATION1"/>
      <sheetName val="tender_allowances2"/>
      <sheetName val="MH(on_site)1"/>
      <sheetName val="Named_ranges1"/>
      <sheetName val="Master_Equipment_List1"/>
      <sheetName val="except_wiring1"/>
      <sheetName val="Overall_Summary_1"/>
      <sheetName val="CL_MEP_-VOL_31"/>
      <sheetName val="4__Capex1"/>
      <sheetName val="5__Opex1"/>
      <sheetName val="Cash_Flow_Working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1 Summary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BOQ_Distribution6"/>
      <sheetName val="TBAL9697_-group_wise__sdpl6"/>
      <sheetName val="Rate_analysis6"/>
      <sheetName val="Labor_bills_19_08_066"/>
      <sheetName val="site_fab&amp;ernstr6"/>
      <sheetName val="new_tech_flt_bldg6"/>
      <sheetName val="Approved_MTD_Proj_#'s6"/>
      <sheetName val="CFForecast_detail5"/>
      <sheetName val="Sheet3_(2)5"/>
      <sheetName val="SUPPLY_-Sanitary_Fixtures5"/>
      <sheetName val="ITEMS_FOR_CIVIL_TENDER5"/>
      <sheetName val="3cd_Annexure5"/>
      <sheetName val="Kristal_Court5"/>
      <sheetName val="August_TB5"/>
      <sheetName val="Basement_Budget4"/>
      <sheetName val="Jams_&amp;_Cills4"/>
      <sheetName val="_x005f_x0000___x005f_x0008_p-NMR4"/>
      <sheetName val="___x005f_x0008_p-NMR4"/>
      <sheetName val="Trial_Bal_4"/>
      <sheetName val="Balance_Sheet4"/>
      <sheetName val="BASIS_-DEC_084"/>
      <sheetName val="Cash_Flow_Working4"/>
      <sheetName val="1__Acquisition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총괄표_(2)4"/>
      <sheetName val="gso"/>
      <sheetName val="E_Summary"/>
      <sheetName val="D_Cntnts"/>
      <sheetName val="PERCENTAGE"/>
      <sheetName val="TIE-INS"/>
      <sheetName val="細目"/>
      <sheetName val="Staff JV"/>
      <sheetName val="Elemental Buildup"/>
      <sheetName val="MSH51C"/>
      <sheetName val="Bill No 8 - A"/>
      <sheetName val="Elemental_Buildup"/>
      <sheetName val="Malaysia incl. RET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PE"/>
      <sheetName val="1-G1"/>
      <sheetName val="eqpt &amp; manpower tabulation"/>
      <sheetName val="COA"/>
      <sheetName val="C1 (calcolo)"/>
      <sheetName val="CONCRETE_PLANT"/>
      <sheetName val="SRC-B3U2"/>
      <sheetName val="rebrand"/>
      <sheetName val="Mp-team 1"/>
      <sheetName val="RA-markate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  <sheetName val="Precios"/>
      <sheetName val="SCHEDULE (9)"/>
      <sheetName val="SCHEDULE"/>
      <sheetName val="P&amp;L"/>
      <sheetName val="Vendors"/>
      <sheetName val="Recon Template"/>
      <sheetName val="#3e1_gcr"/>
      <sheetName val="Key Assumptions"/>
      <sheetName val="Detail excavation"/>
      <sheetName val="PriceSummary"/>
      <sheetName val="HARGA MATERIAL"/>
      <sheetName val="PROFITABILITY ANALYSIS (MONTH)"/>
      <sheetName val="PROFITABILITY ANALYSIS (YTD)"/>
      <sheetName val="Kitchen"/>
      <sheetName val="Adimi bldg"/>
      <sheetName val="Pump House"/>
      <sheetName val="Fuel Regu Station"/>
      <sheetName val="Cashflow"/>
      <sheetName val="Debits as on 12.04.08"/>
      <sheetName val="old boq"/>
      <sheetName val="Field Values"/>
      <sheetName val="PROFITABILITY_ANALYSIS_(MONTH)"/>
      <sheetName val="PROFITABILITY_ANALYSIS_(YTD)"/>
      <sheetName val="Adimi_bldg"/>
      <sheetName val="Pump_House"/>
      <sheetName val="Fuel_Regu_Station"/>
      <sheetName val="Project_Budget_Worksheet"/>
      <sheetName val="HARGA_MATERIAL"/>
      <sheetName val="BLOCK-A_(MEA_SHEET)"/>
      <sheetName val="Construction"/>
      <sheetName val="Quotation"/>
      <sheetName val="p&amp;m"/>
      <sheetName val="nVision"/>
      <sheetName val="Formulas"/>
      <sheetName val="pile Fabrication"/>
      <sheetName val="Top Line - WWW"/>
      <sheetName val="Pile cap"/>
      <sheetName val="Master Data Sheet"/>
      <sheetName val="Building 1"/>
      <sheetName val="SILICATE"/>
      <sheetName val="INDIGINEOUS ITEMS "/>
      <sheetName val="Macro1"/>
      <sheetName val="Mico"/>
      <sheetName val="10. &amp; 11. Rate Code &amp; BQ"/>
      <sheetName val="Results"/>
      <sheetName val="PLGroupings"/>
      <sheetName val="Variables_x"/>
      <sheetName val="Detail"/>
      <sheetName val="Design Sheet"/>
      <sheetName val="Portfolio Summary"/>
      <sheetName val="Fin. Assumpt. - Sensitivities"/>
      <sheetName val="Load Details-220kV"/>
      <sheetName val="jobhist"/>
      <sheetName val="Cable-data"/>
      <sheetName val="p1-costg"/>
      <sheetName val="MH Compensate-Nov"/>
      <sheetName val="RCC_Ret_ Wall"/>
      <sheetName val="Data sheet"/>
      <sheetName val="Charge Rates"/>
      <sheetName val="INPUT SHEET"/>
      <sheetName val="RES-PLANNING"/>
      <sheetName val="13. Steel - Ratio"/>
      <sheetName val="PRICE-COMP"/>
      <sheetName val="Pay_Sep06"/>
      <sheetName val="4K - (6a) Non Manual Breakdown"/>
      <sheetName val="Comparative"/>
      <sheetName val="9. Package split - Cost "/>
      <sheetName val="beam-reinft-IIInd floor"/>
      <sheetName val="Area Statement."/>
      <sheetName val="Settings"/>
      <sheetName val="ridgewood"/>
      <sheetName val="Lookups"/>
      <sheetName val="Variance Report"/>
      <sheetName val="Detail In Door Stad"/>
      <sheetName val="RCC,Ret. Wall"/>
      <sheetName val="Financials"/>
      <sheetName val="SPEC"/>
      <sheetName val="Concrete measurement"/>
      <sheetName val="2.civil-RA"/>
      <sheetName val="labour coeff"/>
      <sheetName val="Lead"/>
      <sheetName val="Model (Not Merged)"/>
      <sheetName val="BFS"/>
      <sheetName val="TOS-F"/>
      <sheetName val="GBW"/>
      <sheetName val="iNDEX"/>
      <sheetName val="Labour &amp; Plant"/>
      <sheetName val="S &amp; A"/>
      <sheetName val="nishanth"/>
      <sheetName val="PX1DATA"/>
      <sheetName val="PX2DATA"/>
      <sheetName val="Depreciation"/>
      <sheetName val="complexall"/>
      <sheetName val="RGF-0004-1"/>
      <sheetName val="RAW DATA"/>
      <sheetName val="1"/>
      <sheetName val="Intro."/>
      <sheetName val="PLAN_FEB97"/>
      <sheetName val="Own summary"/>
      <sheetName val="Measurment"/>
      <sheetName val="Net TB"/>
      <sheetName val="Labour Rate "/>
      <sheetName val="doq"/>
      <sheetName val="Factors"/>
      <sheetName val="dBase"/>
      <sheetName val="Formulae"/>
      <sheetName val="Variance_Report"/>
      <sheetName val="Pile_cap"/>
      <sheetName val="Top_Line_-_WWW"/>
      <sheetName val="COLUMN"/>
      <sheetName val="Area"/>
      <sheetName val="Sectional  Summary"/>
      <sheetName val="sumary"/>
      <sheetName val="concrete"/>
      <sheetName val="inter"/>
      <sheetName val="Licences"/>
      <sheetName val="Performance Report"/>
      <sheetName val="RA"/>
      <sheetName val="BHANDUP"/>
      <sheetName val="Open"/>
      <sheetName val="OpenSche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>
        <row r="43">
          <cell r="K43">
            <v>357.72499999999991</v>
          </cell>
        </row>
      </sheetData>
      <sheetData sheetId="66">
        <row r="43">
          <cell r="K43">
            <v>357.72499999999991</v>
          </cell>
        </row>
      </sheetData>
      <sheetData sheetId="67">
        <row r="43">
          <cell r="K43">
            <v>357.72499999999991</v>
          </cell>
        </row>
      </sheetData>
      <sheetData sheetId="68">
        <row r="43">
          <cell r="K43">
            <v>357.72499999999991</v>
          </cell>
        </row>
      </sheetData>
      <sheetData sheetId="69">
        <row r="43">
          <cell r="K43">
            <v>357.72499999999991</v>
          </cell>
        </row>
      </sheetData>
      <sheetData sheetId="70">
        <row r="43">
          <cell r="K43">
            <v>357.72499999999991</v>
          </cell>
        </row>
      </sheetData>
      <sheetData sheetId="71">
        <row r="43">
          <cell r="K43">
            <v>357.72499999999991</v>
          </cell>
        </row>
      </sheetData>
      <sheetData sheetId="72">
        <row r="43">
          <cell r="K43">
            <v>357.72499999999991</v>
          </cell>
        </row>
      </sheetData>
      <sheetData sheetId="73">
        <row r="43">
          <cell r="K43">
            <v>357.72499999999991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>
        <row r="43">
          <cell r="K43">
            <v>357.72499999999991</v>
          </cell>
        </row>
      </sheetData>
      <sheetData sheetId="79">
        <row r="43">
          <cell r="K43">
            <v>357.72499999999991</v>
          </cell>
        </row>
      </sheetData>
      <sheetData sheetId="80">
        <row r="43">
          <cell r="K43">
            <v>357.72499999999991</v>
          </cell>
        </row>
      </sheetData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>
        <row r="43">
          <cell r="K43">
            <v>357.72499999999991</v>
          </cell>
        </row>
      </sheetData>
      <sheetData sheetId="88" refreshError="1"/>
      <sheetData sheetId="89">
        <row r="43">
          <cell r="K43">
            <v>357.72499999999991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43">
          <cell r="K43">
            <v>357.72499999999991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43">
          <cell r="K43">
            <v>357.72499999999991</v>
          </cell>
        </row>
      </sheetData>
      <sheetData sheetId="115">
        <row r="43">
          <cell r="K43">
            <v>357.72499999999991</v>
          </cell>
        </row>
      </sheetData>
      <sheetData sheetId="116">
        <row r="43">
          <cell r="K43">
            <v>357.72499999999991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7">
          <cell r="I7" t="str">
            <v>Manpower</v>
          </cell>
        </row>
      </sheetData>
      <sheetData sheetId="120">
        <row r="7">
          <cell r="I7" t="str">
            <v>Manpower</v>
          </cell>
        </row>
      </sheetData>
      <sheetData sheetId="121">
        <row r="7">
          <cell r="I7" t="str">
            <v>Manpower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>
        <row r="43">
          <cell r="K43">
            <v>357.72499999999991</v>
          </cell>
        </row>
      </sheetData>
      <sheetData sheetId="126">
        <row r="43">
          <cell r="K43">
            <v>357.72499999999991</v>
          </cell>
        </row>
      </sheetData>
      <sheetData sheetId="127">
        <row r="43">
          <cell r="K43">
            <v>357.72499999999991</v>
          </cell>
        </row>
      </sheetData>
      <sheetData sheetId="128">
        <row r="43">
          <cell r="K43">
            <v>357.72499999999991</v>
          </cell>
        </row>
      </sheetData>
      <sheetData sheetId="129">
        <row r="43">
          <cell r="K43">
            <v>357.72499999999991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43">
          <cell r="K43">
            <v>357.72499999999991</v>
          </cell>
        </row>
      </sheetData>
      <sheetData sheetId="166">
        <row r="43">
          <cell r="K43">
            <v>357.72499999999991</v>
          </cell>
        </row>
      </sheetData>
      <sheetData sheetId="167">
        <row r="43">
          <cell r="K43">
            <v>357.72499999999991</v>
          </cell>
        </row>
      </sheetData>
      <sheetData sheetId="168">
        <row r="43">
          <cell r="K43">
            <v>357.72499999999991</v>
          </cell>
        </row>
      </sheetData>
      <sheetData sheetId="169">
        <row r="43">
          <cell r="K43">
            <v>357.72499999999991</v>
          </cell>
        </row>
      </sheetData>
      <sheetData sheetId="170">
        <row r="43">
          <cell r="K43">
            <v>357.72499999999991</v>
          </cell>
        </row>
      </sheetData>
      <sheetData sheetId="171">
        <row r="43">
          <cell r="K43">
            <v>357.72499999999991</v>
          </cell>
        </row>
      </sheetData>
      <sheetData sheetId="172">
        <row r="43">
          <cell r="K43">
            <v>357.72499999999991</v>
          </cell>
        </row>
      </sheetData>
      <sheetData sheetId="173">
        <row r="43">
          <cell r="K43">
            <v>357.72499999999991</v>
          </cell>
        </row>
      </sheetData>
      <sheetData sheetId="174">
        <row r="43">
          <cell r="K43">
            <v>357.72499999999991</v>
          </cell>
        </row>
      </sheetData>
      <sheetData sheetId="175">
        <row r="43">
          <cell r="K43">
            <v>357.72499999999991</v>
          </cell>
        </row>
      </sheetData>
      <sheetData sheetId="176">
        <row r="43">
          <cell r="K43">
            <v>357.72499999999991</v>
          </cell>
        </row>
      </sheetData>
      <sheetData sheetId="177">
        <row r="43">
          <cell r="K43">
            <v>357.72499999999991</v>
          </cell>
        </row>
      </sheetData>
      <sheetData sheetId="178">
        <row r="43">
          <cell r="K43">
            <v>357.72499999999991</v>
          </cell>
        </row>
      </sheetData>
      <sheetData sheetId="179">
        <row r="43">
          <cell r="K43">
            <v>357.72499999999991</v>
          </cell>
        </row>
      </sheetData>
      <sheetData sheetId="180" refreshError="1"/>
      <sheetData sheetId="181" refreshError="1"/>
      <sheetData sheetId="182" refreshError="1"/>
      <sheetData sheetId="183"/>
      <sheetData sheetId="184">
        <row r="7">
          <cell r="I7" t="str">
            <v>Manpower</v>
          </cell>
        </row>
      </sheetData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>
        <row r="7">
          <cell r="I7" t="str">
            <v>Manpower</v>
          </cell>
        </row>
      </sheetData>
      <sheetData sheetId="208">
        <row r="7">
          <cell r="I7" t="str">
            <v>Manpower</v>
          </cell>
        </row>
      </sheetData>
      <sheetData sheetId="209">
        <row r="7">
          <cell r="I7" t="str">
            <v>Manpower</v>
          </cell>
        </row>
      </sheetData>
      <sheetData sheetId="210">
        <row r="7">
          <cell r="I7" t="str">
            <v>Manpower</v>
          </cell>
        </row>
      </sheetData>
      <sheetData sheetId="211">
        <row r="43">
          <cell r="K43">
            <v>357.72499999999991</v>
          </cell>
        </row>
      </sheetData>
      <sheetData sheetId="212"/>
      <sheetData sheetId="213"/>
      <sheetData sheetId="214"/>
      <sheetData sheetId="215">
        <row r="43">
          <cell r="K43">
            <v>357.72499999999991</v>
          </cell>
        </row>
      </sheetData>
      <sheetData sheetId="216">
        <row r="43">
          <cell r="K43">
            <v>357.72499999999991</v>
          </cell>
        </row>
      </sheetData>
      <sheetData sheetId="217">
        <row r="43">
          <cell r="K43">
            <v>357.72499999999991</v>
          </cell>
        </row>
      </sheetData>
      <sheetData sheetId="218">
        <row r="43">
          <cell r="K43">
            <v>357.72499999999991</v>
          </cell>
        </row>
      </sheetData>
      <sheetData sheetId="219">
        <row r="43">
          <cell r="K43">
            <v>357.72499999999991</v>
          </cell>
        </row>
      </sheetData>
      <sheetData sheetId="220">
        <row r="43">
          <cell r="K43">
            <v>357.72499999999991</v>
          </cell>
        </row>
      </sheetData>
      <sheetData sheetId="221"/>
      <sheetData sheetId="222"/>
      <sheetData sheetId="223"/>
      <sheetData sheetId="224">
        <row r="43">
          <cell r="K43">
            <v>357.72499999999991</v>
          </cell>
        </row>
      </sheetData>
      <sheetData sheetId="225"/>
      <sheetData sheetId="226"/>
      <sheetData sheetId="227"/>
      <sheetData sheetId="228"/>
      <sheetData sheetId="229"/>
      <sheetData sheetId="230"/>
      <sheetData sheetId="231"/>
      <sheetData sheetId="232">
        <row r="7">
          <cell r="I7" t="str">
            <v>Manpower</v>
          </cell>
        </row>
      </sheetData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>
        <row r="43">
          <cell r="K43">
            <v>357.72499999999991</v>
          </cell>
        </row>
      </sheetData>
      <sheetData sheetId="277">
        <row r="43">
          <cell r="K43">
            <v>357.72499999999991</v>
          </cell>
        </row>
      </sheetData>
      <sheetData sheetId="278"/>
      <sheetData sheetId="279"/>
      <sheetData sheetId="280"/>
      <sheetData sheetId="281"/>
      <sheetData sheetId="282">
        <row r="43">
          <cell r="K43">
            <v>357.72499999999991</v>
          </cell>
        </row>
      </sheetData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43">
          <cell r="K43">
            <v>357.72499999999991</v>
          </cell>
        </row>
      </sheetData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43">
          <cell r="K43">
            <v>357.72499999999991</v>
          </cell>
        </row>
      </sheetData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43">
          <cell r="K43">
            <v>357.72499999999991</v>
          </cell>
        </row>
      </sheetData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>
        <row r="43">
          <cell r="K43">
            <v>357.72499999999991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7">
          <cell r="I7" t="str">
            <v>Manpower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/>
      <sheetData sheetId="436" refreshError="1"/>
      <sheetData sheetId="437"/>
      <sheetData sheetId="438"/>
      <sheetData sheetId="439" refreshError="1"/>
      <sheetData sheetId="440" refreshError="1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-team 1"/>
      <sheetName val="MP-975"/>
      <sheetName val="DROP DOWN BOX"/>
      <sheetName val="Data Entry Sheet"/>
      <sheetName val="doors-final"/>
      <sheetName val="mockup room"/>
      <sheetName val="Detail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7.0 CASHFLOW"/>
      <sheetName val="rc01"/>
      <sheetName val="INPUT"/>
      <sheetName val="Main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OpHis"/>
      <sheetName val="FxVar"/>
      <sheetName val="ProForma"/>
      <sheetName val="SVF"/>
      <sheetName val="SVF2"/>
      <sheetName val="Sensitivity Matrix"/>
      <sheetName val="Ref"/>
      <sheetName val="Demand"/>
      <sheetName val="ADR"/>
      <sheetName val="Supply"/>
      <sheetName val="Occ"/>
      <sheetName val="New Hotel Induced Demand"/>
      <sheetName val="Hotel Expansion Induced Demand"/>
      <sheetName val="Calculation"/>
      <sheetName val="Contents"/>
      <sheetName val="Input Key"/>
      <sheetName val="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 Certificate"/>
      <sheetName val="Request For Payment"/>
      <sheetName val="Elements - Work Done"/>
      <sheetName val="Drop Down List"/>
      <sheetName val="Mp-team 1"/>
      <sheetName val="Fill this out first..."/>
      <sheetName val="Areas"/>
      <sheetName val="Ops"/>
      <sheetName val="Package Status"/>
    </sheetNames>
    <sheetDataSet>
      <sheetData sheetId="0"/>
      <sheetData sheetId="1"/>
      <sheetData sheetId="2"/>
      <sheetData sheetId="3">
        <row r="4">
          <cell r="B4" t="str">
            <v>Interim Payment</v>
          </cell>
        </row>
        <row r="5">
          <cell r="B5" t="str">
            <v>Advance Payment</v>
          </cell>
        </row>
        <row r="6">
          <cell r="B6" t="str">
            <v>Payment on Account</v>
          </cell>
        </row>
        <row r="7">
          <cell r="B7" t="str">
            <v>Retention Release</v>
          </cell>
        </row>
        <row r="8">
          <cell r="B8" t="str">
            <v>Final Payment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Loan account - LCC rate"/>
      <sheetName val="Consolidated summary"/>
      <sheetName val="Sensitivities"/>
      <sheetName val="Value &amp;  distribution summary"/>
      <sheetName val="Monthly report"/>
      <sheetName val="Monthly invoice "/>
      <sheetName val="Partnership summary"/>
      <sheetName val="Fund  summary ex developer"/>
      <sheetName val="Project cashflow totals"/>
      <sheetName val="Hotel resi and sites 21 22 cost"/>
      <sheetName val="Fund cashflow"/>
      <sheetName val="Fund cashflow cumulative"/>
      <sheetName val="LCC profit share calculation"/>
      <sheetName val="Main construction"/>
      <sheetName val="Total equity"/>
      <sheetName val="Grosvenor equity"/>
      <sheetName val="Investor equity"/>
      <sheetName val="Equity and debt split"/>
      <sheetName val="Loan account and shortfalls"/>
      <sheetName val="Letting covenants"/>
      <sheetName val="Assumptions"/>
      <sheetName val="Chart1"/>
      <sheetName val="Residential"/>
      <sheetName val="Car park lease"/>
      <sheetName val="Offices"/>
      <sheetName val="Unit rents and incentives"/>
      <sheetName val="Funding check"/>
      <sheetName val="Changes"/>
      <sheetName val="Net rent analysis"/>
      <sheetName val="@risk rents and incentives"/>
      <sheetName val="Loan_account_-_LCC_rate"/>
      <sheetName val="Consolidated_summary"/>
      <sheetName val="Value_&amp;__distribution_summary"/>
      <sheetName val="Monthly_report"/>
      <sheetName val="Monthly_invoice_"/>
      <sheetName val="Partnership_summary"/>
      <sheetName val="Fund__summary_ex_developer"/>
      <sheetName val="Project_cashflow_totals"/>
      <sheetName val="Hotel_resi_and_sites_21_22_cost"/>
      <sheetName val="Fund_cashflow"/>
      <sheetName val="Fund_cashflow_cumulative"/>
      <sheetName val="LCC_profit_share_calculation"/>
      <sheetName val="Main_construction"/>
      <sheetName val="Total_equity"/>
      <sheetName val="Grosvenor_equity"/>
      <sheetName val="Investor_equity"/>
      <sheetName val="Equity_and_debt_split"/>
      <sheetName val="Loan_account_and_shortfalls"/>
      <sheetName val="Letting_covenants"/>
      <sheetName val="Car_park_lease"/>
      <sheetName val="Unit_rents_and_incentives"/>
      <sheetName val="Funding_check"/>
      <sheetName val="Net_rent_analysis"/>
      <sheetName val="@risk_rents_and_incentives"/>
      <sheetName val="Loan_account_-_LCC_rate1"/>
      <sheetName val="Consolidated_summary1"/>
      <sheetName val="Value_&amp;__distribution_summary1"/>
      <sheetName val="Monthly_report1"/>
      <sheetName val="Monthly_invoice_1"/>
      <sheetName val="Partnership_summary1"/>
      <sheetName val="Fund__summary_ex_developer1"/>
      <sheetName val="Project_cashflow_totals1"/>
      <sheetName val="Hotel_resi_and_sites_21_22_cos1"/>
      <sheetName val="Fund_cashflow1"/>
      <sheetName val="Fund_cashflow_cumulative1"/>
      <sheetName val="LCC_profit_share_calculation1"/>
      <sheetName val="Main_construction1"/>
      <sheetName val="Total_equity1"/>
      <sheetName val="Grosvenor_equity1"/>
      <sheetName val="Investor_equity1"/>
      <sheetName val="Equity_and_debt_split1"/>
      <sheetName val="Loan_account_and_shortfalls1"/>
      <sheetName val="Letting_covenants1"/>
      <sheetName val="Car_park_lease1"/>
      <sheetName val="Unit_rents_and_incentives1"/>
      <sheetName val="Funding_check1"/>
      <sheetName val="Net_rent_analysis1"/>
      <sheetName val="@risk_rents_and_incentives1"/>
      <sheetName val="Raw Data"/>
      <sheetName val="Basis"/>
      <sheetName val="Intro"/>
      <sheetName val="ECI Summary"/>
      <sheetName val="NPV new"/>
      <sheetName val="Key Assumptions"/>
      <sheetName val="Control"/>
      <sheetName val="C3"/>
      <sheetName val="CIF COST ITEM"/>
      <sheetName val="_risk rents and incentives"/>
      <sheetName val="2-Cash Flow"/>
      <sheetName val=""/>
      <sheetName val="SubmitCal"/>
      <sheetName val="Addition-ProtectionSummary"/>
      <sheetName val="Electrical_database"/>
      <sheetName val="March completion - version 3112"/>
      <sheetName val="Cash Flow"/>
      <sheetName val="Summary"/>
      <sheetName val="Sch. Areas"/>
      <sheetName val="Notes"/>
      <sheetName val="6.2 MR"/>
      <sheetName val="6.3 SS1-MV1"/>
      <sheetName val="6.4 SS2_Genset-MV2"/>
      <sheetName val="6.5 HV_SG"/>
      <sheetName val="6.6ChillerYard"/>
      <sheetName val="6.7 Pump"/>
      <sheetName val="6.8 Xplosive room"/>
      <sheetName val="Details"/>
      <sheetName val="final abstract"/>
      <sheetName val="Option"/>
      <sheetName val="PriceSummary"/>
      <sheetName val="Valves"/>
      <sheetName val="CERTIFICATE"/>
      <sheetName val="Sheet7"/>
      <sheetName val="Loan_account_-_LCC_rate2"/>
      <sheetName val="Consolidated_summary2"/>
      <sheetName val="Value_&amp;__distribution_summary2"/>
      <sheetName val="Monthly_report2"/>
      <sheetName val="Monthly_invoice_2"/>
      <sheetName val="Partnership_summary2"/>
      <sheetName val="Fund__summary_ex_developer2"/>
      <sheetName val="Project_cashflow_totals2"/>
      <sheetName val="Hotel_resi_and_sites_21_22_cos2"/>
      <sheetName val="Fund_cashflow2"/>
      <sheetName val="Fund_cashflow_cumulative2"/>
      <sheetName val="LCC_profit_share_calculation2"/>
      <sheetName val="Main_construction2"/>
      <sheetName val="Total_equity2"/>
      <sheetName val="Grosvenor_equity2"/>
      <sheetName val="Investor_equity2"/>
      <sheetName val="Equity_and_debt_split2"/>
      <sheetName val="Loan_account_and_shortfalls2"/>
      <sheetName val="Letting_covenants2"/>
      <sheetName val="Car_park_lease2"/>
      <sheetName val="Unit_rents_and_incentives2"/>
      <sheetName val="Funding_check2"/>
      <sheetName val="Net_rent_analysis2"/>
      <sheetName val="@risk_rents_and_incentives2"/>
      <sheetName val="pipes"/>
      <sheetName val="List"/>
      <sheetName val="Cover"/>
      <sheetName val="G702"/>
      <sheetName val="Summ"/>
      <sheetName val="Occ"/>
      <sheetName val="Design Devmt"/>
      <sheetName val="analysis"/>
      <sheetName val="BOQ"/>
      <sheetName val="Categories"/>
      <sheetName val="PL"/>
      <sheetName val="cover page"/>
      <sheetName val="Register"/>
      <sheetName val="Areas"/>
      <sheetName val="Ops"/>
      <sheetName val="Material Price"/>
      <sheetName val="Bill No 8 - A"/>
      <sheetName val="Project Information"/>
    </sheetNames>
    <sheetDataSet>
      <sheetData sheetId="0">
        <row r="1">
          <cell r="B1" t="str">
            <v>no</v>
          </cell>
        </row>
      </sheetData>
      <sheetData sheetId="1">
        <row r="1">
          <cell r="B1" t="str">
            <v>no</v>
          </cell>
        </row>
      </sheetData>
      <sheetData sheetId="2">
        <row r="25">
          <cell r="W25">
            <v>39538</v>
          </cell>
        </row>
      </sheetData>
      <sheetData sheetId="3">
        <row r="21">
          <cell r="C21" t="str">
            <v>Year</v>
          </cell>
        </row>
      </sheetData>
      <sheetData sheetId="4">
        <row r="190">
          <cell r="J190">
            <v>39538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1">
          <cell r="C21" t="str">
            <v>Year</v>
          </cell>
        </row>
      </sheetData>
      <sheetData sheetId="20">
        <row r="21">
          <cell r="C21" t="str">
            <v>Year</v>
          </cell>
        </row>
      </sheetData>
      <sheetData sheetId="21" refreshError="1"/>
      <sheetData sheetId="22" refreshError="1"/>
      <sheetData sheetId="23"/>
      <sheetData sheetId="24">
        <row r="21">
          <cell r="C21" t="str">
            <v>Year</v>
          </cell>
        </row>
      </sheetData>
      <sheetData sheetId="25">
        <row r="21">
          <cell r="C21" t="str">
            <v>Year</v>
          </cell>
        </row>
      </sheetData>
      <sheetData sheetId="26">
        <row r="190">
          <cell r="J190">
            <v>39538</v>
          </cell>
        </row>
      </sheetData>
      <sheetData sheetId="27"/>
      <sheetData sheetId="28"/>
      <sheetData sheetId="29">
        <row r="190">
          <cell r="J190">
            <v>39538</v>
          </cell>
        </row>
      </sheetData>
      <sheetData sheetId="30">
        <row r="25">
          <cell r="W25">
            <v>39538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argentera"/>
      <sheetName val="Depreciation AR"/>
      <sheetName val="Tickmarks"/>
      <sheetName val="Input Key"/>
      <sheetName val="Summ"/>
      <sheetName val="Register"/>
      <sheetName val="1-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"/>
      <sheetName val="org.CODE"/>
      <sheetName val="27-0000198"/>
      <sheetName val="245114237REN (2)"/>
      <sheetName val="245114237RR"/>
      <sheetName val="245114238REN (2)"/>
      <sheetName val="245114238RR"/>
      <sheetName val="245114239RR"/>
      <sheetName val="245114240REN (2)"/>
      <sheetName val="245114240RR"/>
      <sheetName val="245114242"/>
      <sheetName val="245114242RR"/>
      <sheetName val="245114243ENG"/>
      <sheetName val="245114243RR"/>
      <sheetName val="CODESORTED"/>
      <sheetName val="27-0000331"/>
      <sheetName val="THARD. INTEREST"/>
      <sheetName val="367000043LES."/>
      <sheetName val="36-7000006A"/>
      <sheetName val="36-7000006B"/>
      <sheetName val="36-7000006C"/>
      <sheetName val="36-7000006D"/>
      <sheetName val="27-0000113LES"/>
      <sheetName val="27-0000113RR"/>
      <sheetName val="168878901"/>
      <sheetName val="367000043RR"/>
      <sheetName val="142-60"/>
      <sheetName val="18-351"/>
      <sheetName val="885051013"/>
      <sheetName val="885051014"/>
      <sheetName val="885051015"/>
      <sheetName val="367000020RR"/>
      <sheetName val="367000020RC"/>
      <sheetName val="367000020OR"/>
      <sheetName val="367000045RR"/>
      <sheetName val="367000045RREM"/>
      <sheetName val="367000045OR"/>
      <sheetName val="367000053RR"/>
      <sheetName val="367000053RRR"/>
      <sheetName val="142-24B"/>
      <sheetName val="142-24A"/>
      <sheetName val="142-56A"/>
      <sheetName val="142-56B"/>
      <sheetName val="18-171"/>
      <sheetName val="888868971b"/>
      <sheetName val="888868971a"/>
      <sheetName val="911"/>
      <sheetName val="924"/>
      <sheetName val="364"/>
      <sheetName val="348"/>
      <sheetName val="335"/>
      <sheetName val="351"/>
      <sheetName val="367-35A"/>
      <sheetName val="367-35B"/>
      <sheetName val="32-151"/>
      <sheetName val="18-10a"/>
      <sheetName val="18-10b"/>
      <sheetName val="18-10c"/>
      <sheetName val="18-39A"/>
      <sheetName val="18-39B"/>
      <sheetName val="18-39C"/>
      <sheetName val="18-39D"/>
      <sheetName val="18-39E"/>
      <sheetName val="18-39F"/>
      <sheetName val="18-40A"/>
      <sheetName val="18-40B"/>
      <sheetName val="18-40C"/>
      <sheetName val="18-40D"/>
      <sheetName val="1"/>
      <sheetName val="88-8868836"/>
      <sheetName val="18-171c"/>
      <sheetName val="18-171b"/>
      <sheetName val="18-171a"/>
      <sheetName val="142-058"/>
      <sheetName val="142-63A"/>
      <sheetName val="142-63B"/>
      <sheetName val="142-68A"/>
      <sheetName val="142-68B"/>
      <sheetName val="142-61B"/>
      <sheetName val="142-61A"/>
      <sheetName val="142-069"/>
      <sheetName val="142-69A"/>
      <sheetName val="142-54A"/>
      <sheetName val="142-54B"/>
      <sheetName val="142-80A"/>
      <sheetName val="142-80B"/>
      <sheetName val="142-65a"/>
      <sheetName val="142-65b"/>
      <sheetName val="142-58A"/>
      <sheetName val="142-37A"/>
      <sheetName val="142-37B"/>
      <sheetName val="142-66A"/>
      <sheetName val="142-66B"/>
      <sheetName val="367-22A"/>
      <sheetName val="367-22B"/>
      <sheetName val="367-79"/>
      <sheetName val="01-500"/>
      <sheetName val="14-2010"/>
      <sheetName val="14-2040A"/>
      <sheetName val="14-2040B"/>
      <sheetName val="14-5113912A"/>
      <sheetName val="14-5113912B"/>
      <sheetName val="18-052A"/>
      <sheetName val="18-052B"/>
      <sheetName val="18-127"/>
      <sheetName val="18-131A"/>
      <sheetName val="18-131B"/>
      <sheetName val="18-167"/>
      <sheetName val="18-176"/>
      <sheetName val="18-242"/>
      <sheetName val="18-291"/>
      <sheetName val="19-503"/>
      <sheetName val="19-503A"/>
      <sheetName val="19-503B"/>
      <sheetName val="19-5114016"/>
      <sheetName val="22-004D"/>
      <sheetName val="22-004J"/>
      <sheetName val="22-004F"/>
      <sheetName val="24-5114125"/>
      <sheetName val="24-5114219"/>
      <sheetName val="24-5114132"/>
      <sheetName val="32-010"/>
      <sheetName val="32-018"/>
      <sheetName val="32-025A"/>
      <sheetName val="32-025B"/>
      <sheetName val="32-025C"/>
      <sheetName val="32-036"/>
      <sheetName val="32-026A"/>
      <sheetName val="32-026B"/>
      <sheetName val="32-026C"/>
      <sheetName val="32-067A"/>
      <sheetName val="32-067B"/>
      <sheetName val="32-083"/>
      <sheetName val="32-146D"/>
      <sheetName val="32-146J"/>
      <sheetName val="32-146F"/>
      <sheetName val="36-7096"/>
      <sheetName val="88-8868971A"/>
      <sheetName val="88-8868971B"/>
      <sheetName val="DD-AUG"/>
      <sheetName val="DD-SEPT"/>
      <sheetName val="DD-OCT"/>
      <sheetName val="DD-NOV"/>
      <sheetName val="DD-DEC"/>
      <sheetName val="DD-JAN"/>
      <sheetName val="DD-FEB"/>
      <sheetName val="DD-MARCH"/>
      <sheetName val="36-328"/>
      <sheetName val="36-328 (2)"/>
      <sheetName val="245114237REN"/>
      <sheetName val="245114238REN"/>
      <sheetName val="245114240REN"/>
      <sheetName val="Sheet6"/>
      <sheetName val="Sheet4"/>
      <sheetName val="LookupTables"/>
      <sheetName val="Qtrly CF"/>
      <sheetName val="graphs"/>
      <sheetName val="POWER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List"/>
      <sheetName val="Raw Data"/>
      <sheetName val="BOQ"/>
      <sheetName val="Fit Out B2a"/>
      <sheetName val="Qo-1585"/>
      <sheetName val="FOL - Bar"/>
      <sheetName val="katsayı"/>
      <sheetName val="Testing"/>
      <sheetName val="ANALIZ"/>
      <sheetName val="③赤紙(日文)"/>
      <sheetName val="KADIKES2"/>
      <sheetName val="Co_Ef"/>
      <sheetName val="Co Eff"/>
      <sheetName val="TESİSAT"/>
      <sheetName val="Option"/>
      <sheetName val="C3"/>
      <sheetName val="Day work"/>
      <sheetName val="FitOutConfCentre"/>
      <sheetName val="기계내역서"/>
      <sheetName val="Calendar"/>
      <sheetName val="Payments and Cash Calls"/>
      <sheetName val="Base_BM-rebar"/>
      <sheetName val="Raw_Data"/>
      <sheetName val="COST"/>
      <sheetName val="Schedules"/>
      <sheetName val="SubmitCal"/>
      <sheetName val="Register"/>
      <sheetName val="Lstsub"/>
      <sheetName val="QUOTE_E"/>
      <sheetName val="Trade"/>
      <sheetName val="1"/>
      <sheetName val="Gravel in pond"/>
      <sheetName val="item #13  Structur"/>
      <sheetName val="Item # 20 Structure"/>
      <sheetName val="MASTER_RATE ANALYSIS"/>
      <sheetName val="Eq. Mobilization"/>
      <sheetName val="Sheet1"/>
      <sheetName val="mvac_Offer"/>
      <sheetName val="mvac_BOQ"/>
      <sheetName val="Summary"/>
      <sheetName val="Factors"/>
      <sheetName val="Chiet tinh dz22"/>
      <sheetName val=" GULF"/>
      <sheetName val="NPV"/>
      <sheetName val="Co_Eff"/>
      <sheetName val="Fit_Out_B2a"/>
      <sheetName val="입찰내역 발주처 양식"/>
      <sheetName val="SPT vs PHI"/>
      <sheetName val="AOP Summary-2"/>
      <sheetName val="공사내역"/>
      <sheetName val="Basic Material Costs"/>
      <sheetName val="Control"/>
      <sheetName val="Direct"/>
      <sheetName val="SEX"/>
      <sheetName val="opstat"/>
      <sheetName val="costs"/>
      <sheetName val="Base_BM-rebar1"/>
      <sheetName val="Raw_Data1"/>
      <sheetName val="FOL_-_Bar"/>
      <sheetName val="Day_work"/>
      <sheetName val="Payments_and_Cash_Calls"/>
      <sheetName val="SPT_vs_PHI"/>
      <sheetName val="Chiet_tinh_dz22"/>
      <sheetName val="입찰내역_발주처_양식"/>
      <sheetName val="GRSummary"/>
      <sheetName val="#REF"/>
      <sheetName val="KABLO"/>
      <sheetName val="Fit_Out_B2a1"/>
      <sheetName val="Co_Eff1"/>
      <sheetName val="AOP_Summary-2"/>
      <sheetName val="1.11.b"/>
      <sheetName val="Funding Drwdn"/>
      <sheetName val="NOTES"/>
      <sheetName val="data"/>
      <sheetName val="TABLO-3"/>
      <sheetName val="ERECIN"/>
      <sheetName val="01-RESOURCE LIST"/>
      <sheetName val="Part-A"/>
      <sheetName val="BYBU96"/>
      <sheetName val="Architect"/>
      <sheetName val="vendor"/>
      <sheetName val="upa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(Not to print)"/>
      <sheetName val="Demand"/>
      <sheetName val="Occ"/>
      <sheetName val="Summ"/>
      <sheetName val="MOS"/>
      <sheetName val="mw"/>
      <sheetName val="LOB"/>
      <sheetName val="sal"/>
      <sheetName val="Rate Analysis"/>
      <sheetName val="analysis"/>
      <sheetName val="SCHEDULE"/>
      <sheetName val="Labour"/>
      <sheetName val="Area Analysis"/>
      <sheetName val="Sensitivity"/>
      <sheetName val="Food"/>
      <sheetName val="Build-up"/>
      <sheetName val="DETAILED  BOQ"/>
      <sheetName val="bkg"/>
      <sheetName val="cbrd460"/>
      <sheetName val="bcl"/>
      <sheetName val="1.0 Section 1 Cover"/>
      <sheetName val="COLUMN"/>
      <sheetName val="Formulas"/>
      <sheetName val="PE"/>
      <sheetName val="15.13"/>
      <sheetName val="Bldg"/>
      <sheetName val="Est"/>
      <sheetName val="공문"/>
      <sheetName val="Takeoff"/>
      <sheetName val="报价费率计算表"/>
      <sheetName val="laroux"/>
      <sheetName val="Summary "/>
      <sheetName val="VVa"/>
      <sheetName val="BOQ-FD PA"/>
      <sheetName val="Price List FD PA"/>
      <sheetName val="MS08-01 S"/>
      <sheetName val="MS08-01 P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Equi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Sheet7"/>
      <sheetName val="h-013211-2"/>
      <sheetName val="당초"/>
      <sheetName val="Spread"/>
      <sheetName val="CSC"/>
      <sheetName val="New Rates"/>
      <sheetName val="Bill No. 3"/>
      <sheetName val="SRC-B3U2"/>
      <sheetName val="Bill07"/>
      <sheetName val="운반"/>
      <sheetName val="11"/>
      <sheetName val="Headings"/>
      <sheetName val="Basement Budget"/>
      <sheetName val="imput costi par."/>
      <sheetName val="VIABILITY"/>
      <sheetName val="BILL 1"/>
      <sheetName val="RTW4"/>
      <sheetName val="Filter Block"/>
      <sheetName val="1-G1"/>
      <sheetName val="Kur"/>
      <sheetName val="Keşif-I"/>
      <sheetName val="HAKEDİŞ "/>
      <sheetName val="BUTCE+MANHOUR"/>
      <sheetName val="keşif özeti"/>
      <sheetName val="Katsayılar"/>
      <sheetName val="Bill.10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ol-reinft1"/>
      <sheetName val="일위대가"/>
      <sheetName val="COMPLEXALL"/>
      <sheetName val="BT3-Package 05"/>
      <sheetName val="BOQ-Civil"/>
      <sheetName val="Base_BM-rebar4"/>
      <sheetName val="Raw_Data4"/>
      <sheetName val="Co_Eff3"/>
      <sheetName val="Fit_Out_B2a3"/>
      <sheetName val="FOL_-_Bar3"/>
      <sheetName val="Day_work3"/>
      <sheetName val="Payments_and_Cash_Calls3"/>
      <sheetName val="Chiet_tinh_dz222"/>
      <sheetName val="입찰내역_발주처_양식2"/>
      <sheetName val="AOP_Summary-22"/>
      <sheetName val="SPT_vs_PHI2"/>
      <sheetName val="1_11_b1"/>
      <sheetName val="Basic_Material_Costs1"/>
      <sheetName val="item_#13__Structur2"/>
      <sheetName val="Item_#_20_Structure2"/>
      <sheetName val="MASTER_RATE_ANALYSIS2"/>
      <sheetName val="Gravel_in_pond2"/>
      <sheetName val="Eq__Mobilization2"/>
      <sheetName val="(Not_to_print)1"/>
      <sheetName val="15_131"/>
      <sheetName val="????_???_??"/>
      <sheetName val="Rate_Analysis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4"/>
      <sheetName val="E H - H. W.P."/>
      <sheetName val="E. H. Treatment for pile cap"/>
      <sheetName val="basis"/>
      <sheetName val="DHEQSUPT"/>
      <sheetName val="Ra  stair"/>
      <sheetName val="BILL-1"/>
      <sheetName val="BILL-3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Rate_Analysis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imput_costi_par_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HAKEDİŞ_"/>
      <sheetName val="keşif_özeti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Database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Sign (2)"/>
      <sheetName val="IPC"/>
      <sheetName val="Contents"/>
      <sheetName val="C P A Blinding"/>
      <sheetName val="DATI_CONS"/>
      <sheetName val="FA_SUMMARY"/>
      <sheetName val="#3E1_GCR"/>
      <sheetName val="FINA"/>
      <sheetName val="BILL-6"/>
      <sheetName val="office"/>
      <sheetName val="Lab"/>
      <sheetName val="SS MH"/>
      <sheetName val="GWC"/>
      <sheetName val="NWC"/>
      <sheetName val="MANP"/>
      <sheetName val="Inputs"/>
      <sheetName val="hvac"/>
      <sheetName val="B.100"/>
      <sheetName val="SOR"/>
      <sheetName val="Data Sheet"/>
      <sheetName val="ARC308-1"/>
      <sheetName val="Payment"/>
      <sheetName val="Input"/>
      <sheetName val="CostPlan"/>
      <sheetName val="Ti"/>
      <sheetName val="Criteria"/>
      <sheetName val="PROJECT BRIEF_EX_NEW_"/>
      <sheetName val="cal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8.1-8.2"/>
      <sheetName val="8.3-8.4"/>
      <sheetName val="CERTIFICATE"/>
      <sheetName val="2.05 Sprinkler"/>
      <sheetName val="2.01 Electrical "/>
      <sheetName val="INPUT - Revenue &amp; CGS"/>
      <sheetName val="Code03"/>
      <sheetName val="Category Lookup Table"/>
      <sheetName val="Netstatement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B_100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Summary Transformers"/>
      <sheetName val="PROJECT BRIEF(EX.NEW)"/>
      <sheetName val="Data_Sheet"/>
      <sheetName val="Staff Acco."/>
      <sheetName val="PB"/>
      <sheetName val="9618UH"/>
      <sheetName val="New Issue Pipeline"/>
      <sheetName val="ELECTRICAL"/>
      <sheetName val="PLUMBING&amp;FF"/>
      <sheetName val="Bldg Wise Summaries 20-10-09"/>
      <sheetName val="A4 Registe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Materials "/>
      <sheetName val="MAchinery(R1)"/>
      <sheetName val="intr stool brkup"/>
      <sheetName val="Rates"/>
      <sheetName val="Master Data Sheet"/>
      <sheetName val="Manpower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S3 Architectural"/>
      <sheetName val="BILL_11"/>
      <sheetName val="HAKEDİŞ_1"/>
      <sheetName val="keşif_özeti1"/>
      <sheetName val="Bill_101"/>
      <sheetName val="imput_costi_par_1"/>
      <sheetName val="BILL_1"/>
      <sheetName val="Bill_10"/>
      <sheetName val="1. Summary Sheet (R01_Oct.2019)"/>
      <sheetName val="DETAIL"/>
      <sheetName val="CBDG"/>
      <sheetName val="CREEL"/>
      <sheetName val="0RESULT"/>
      <sheetName val="EEV(Prilim)"/>
      <sheetName val="Specs"/>
      <sheetName val="FORM5"/>
      <sheetName val="macros"/>
      <sheetName val="Mp-team 1"/>
      <sheetName val="Area_Analysis3"/>
      <sheetName val="DETAILED__BOQ3"/>
      <sheetName val="_GULF3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Data_Sheet1"/>
      <sheetName val="Gravel_in_pond5"/>
      <sheetName val="Area_Analysis4"/>
      <sheetName val="DETAILED__BOQ4"/>
      <sheetName val="Basic_Material_Costs4"/>
      <sheetName val="_GULF4"/>
      <sheetName val="PROJECT_BRIEF_EX_NEW_4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8_1-8_24"/>
      <sheetName val="8_3-8_44"/>
      <sheetName val="2_05_Sprinkler4"/>
      <sheetName val="2_01_Electrical_4"/>
      <sheetName val="INPUT_-_Revenue_&amp;_CGS4"/>
      <sheetName val="Category_Lookup_Table4"/>
      <sheetName val="Part_A4"/>
      <sheetName val="Summary_Transformers"/>
      <sheetName val="PROJECT_BRIEF(EX_NEW)"/>
      <sheetName val="Summary_Transformers1"/>
      <sheetName val="PROJECT_BRIEF(EX_NEW)1"/>
      <sheetName val="Main Log"/>
      <sheetName val="2.0 Section 2 Cover"/>
      <sheetName val="OnSchedule"/>
      <sheetName val="Budget"/>
      <sheetName val="Curve"/>
      <sheetName val="sc"/>
      <sheetName val="HQ-TO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nw4"/>
      <sheetName val="nw4 (2)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Cable Codes"/>
      <sheetName val="FAB별"/>
      <sheetName val="India F&amp;S Template"/>
      <sheetName val="200205C"/>
      <sheetName val="MATERIALS"/>
      <sheetName val="SIVA"/>
      <sheetName val="PRICES"/>
      <sheetName val="SW"/>
      <sheetName val="SW (2)"/>
      <sheetName val="INDIRECT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8-31-98"/>
      <sheetName val="worksheet inchican"/>
      <sheetName val="combined 9-30"/>
      <sheetName val="Control Sheet Header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실행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MASTER_RATE_ANALYSIS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Bill_No__32"/>
      <sheetName val="New_Rates2"/>
      <sheetName val="1_0_Section_1_Cover2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Staff_Acco_1"/>
      <sheetName val="New_Issue_Pipeline1"/>
      <sheetName val="Main_Log1"/>
      <sheetName val="SS_MH1"/>
      <sheetName val="2_0_Section_2_Cover"/>
      <sheetName val="____ ___ __"/>
      <sheetName val="___________"/>
      <sheetName val="___________1"/>
      <sheetName val="Col-Schedule"/>
      <sheetName val="BORDGC"/>
      <sheetName val="slipsumpR"/>
      <sheetName val="Schedule of Material Submittal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G2- Ground works"/>
      <sheetName val="PRODL297"/>
      <sheetName val="2"/>
      <sheetName val="Graph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BOQ Distribution"/>
      <sheetName val="prl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Activity"/>
      <sheetName val="Crew"/>
      <sheetName val="Piping"/>
      <sheetName val="Pipe Supports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Base_BM-rebar9"/>
      <sheetName val="Raw_Data9"/>
      <sheetName val="Co_Eff8"/>
      <sheetName val="Fit_Out_B2a8"/>
      <sheetName val="FOL_-_Bar8"/>
      <sheetName val="Day_work8"/>
      <sheetName val="Payments_and_Cash_Calls8"/>
      <sheetName val="Chiet_tinh_dz227"/>
      <sheetName val="입찰내역_발주처_양식7"/>
      <sheetName val="AOP_Summary-27"/>
      <sheetName val="SPT_vs_PHI7"/>
      <sheetName val="1_11_b6"/>
      <sheetName val="Basic_Material_Costs6"/>
      <sheetName val="item_#13__Structur7"/>
      <sheetName val="Item_#_20_Structure7"/>
      <sheetName val="MASTER_RATE_ANALYSIS7"/>
      <sheetName val="Gravel_in_pond7"/>
      <sheetName val="Eq__Mobilization7"/>
      <sheetName val="(Not_to_print)6"/>
      <sheetName val="Funding_Drwdn2"/>
      <sheetName val="SS_MH2"/>
      <sheetName val="_N_Finansal_Eğri2"/>
      <sheetName val="HKED_KEŞFİ_İmalat2"/>
      <sheetName val="YEŞİL_DEFTER-İmalat2"/>
      <sheetName val="34__BLOK_EK_ISLER-NO1_HAKEDIS2"/>
      <sheetName val="SERVICES_I2"/>
      <sheetName val="INDIRECT_COST2"/>
      <sheetName val="PRICE_INFO2"/>
      <sheetName val="RC_SUMMARY2"/>
      <sheetName val="LABOUR_PRODUCTIVITY-TAV2"/>
      <sheetName val="MATERIAL_PRICES2"/>
      <sheetName val="CONCRETE_ANALYSIS2"/>
      <sheetName val="Form_62"/>
      <sheetName val="Certificate_2"/>
      <sheetName val="Valn_Cover2"/>
      <sheetName val="Contract_Par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Categories"/>
      <sheetName val="CarillionYTD"/>
      <sheetName val="Mp-team_1"/>
      <sheetName val="new ext"/>
      <sheetName val="Cables Link"/>
      <sheetName val="Doha WBS Clean"/>
      <sheetName val="Finansal tamamlanma Eğrisi"/>
      <sheetName val="BUS BAR"/>
      <sheetName val="BUTCE KURLARI"/>
      <sheetName val="GBA"/>
      <sheetName val="upa_of_boq2"/>
      <sheetName val="Summary_Foreign_Comp2"/>
      <sheetName val="15_문제점2"/>
      <sheetName val="Doha_Farm2"/>
      <sheetName val="3,000"/>
      <sheetName val="5,000"/>
      <sheetName val="6,000"/>
      <sheetName val="8,000"/>
      <sheetName val="9,000"/>
      <sheetName val="Sayfa2"/>
      <sheetName val="2-Sunum"/>
      <sheetName val="갑지"/>
      <sheetName val="pencere merkezi ys ab"/>
      <sheetName val="kule pencere merk"/>
      <sheetName val="B09.1"/>
      <sheetName val="B03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Sheet3"/>
      <sheetName val="Table"/>
      <sheetName val="YEŞİL DEFTER (2)"/>
      <sheetName val="total"/>
      <sheetName val="yeşil-01"/>
      <sheetName val="bfk2000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Cost Codes "/>
      <sheetName val="Prodinox MA R1"/>
      <sheetName val="Prodinox ET R1"/>
      <sheetName val="Papirüs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PLUMBING WORK ADDITIONS"/>
      <sheetName val="B-3"/>
      <sheetName val=" Factor  "/>
      <sheetName val="Histry Price"/>
      <sheetName val="WIP"/>
      <sheetName val="inter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5"/>
      <sheetName val="upa_of_boq5"/>
      <sheetName val="Summary_Foreign_Comp5"/>
      <sheetName val="grand_summary5"/>
      <sheetName val="Summary_6"/>
      <sheetName val="BOQ-FD_PA6"/>
      <sheetName val="Price_List_FD_PA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tir Bazli Odeme Listesi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HWDG"/>
      <sheetName val="Flight-1"/>
      <sheetName val="CC4.5.4"/>
      <sheetName val="산근"/>
      <sheetName val="Cape- Summary"/>
      <sheetName val="집계표(OPTION)"/>
      <sheetName val="03년국내가격7월23일자"/>
      <sheetName val="03년해외가격7월23일자"/>
      <sheetName val="QualityDeliv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>
        <row r="16">
          <cell r="J16">
            <v>0</v>
          </cell>
        </row>
      </sheetData>
      <sheetData sheetId="91">
        <row r="16">
          <cell r="G16">
            <v>1</v>
          </cell>
        </row>
      </sheetData>
      <sheetData sheetId="92"/>
      <sheetData sheetId="93">
        <row r="16">
          <cell r="G16">
            <v>1</v>
          </cell>
        </row>
      </sheetData>
      <sheetData sheetId="94">
        <row r="16">
          <cell r="G16">
            <v>1</v>
          </cell>
        </row>
      </sheetData>
      <sheetData sheetId="95"/>
      <sheetData sheetId="96" refreshError="1"/>
      <sheetData sheetId="97" refreshError="1"/>
      <sheetData sheetId="98" refreshError="1"/>
      <sheetData sheetId="99"/>
      <sheetData sheetId="100"/>
      <sheetData sheetId="101">
        <row r="16">
          <cell r="G16">
            <v>1</v>
          </cell>
        </row>
      </sheetData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 refreshError="1"/>
      <sheetData sheetId="160" refreshError="1"/>
      <sheetData sheetId="161" refreshError="1"/>
      <sheetData sheetId="162" refreshError="1"/>
      <sheetData sheetId="163">
        <row r="16">
          <cell r="G16">
            <v>0</v>
          </cell>
        </row>
      </sheetData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>
        <row r="16">
          <cell r="G16">
            <v>0</v>
          </cell>
        </row>
      </sheetData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>
        <row r="16">
          <cell r="G16">
            <v>0</v>
          </cell>
        </row>
      </sheetData>
      <sheetData sheetId="229">
        <row r="16">
          <cell r="G16">
            <v>0</v>
          </cell>
        </row>
      </sheetData>
      <sheetData sheetId="230">
        <row r="16">
          <cell r="G16">
            <v>0</v>
          </cell>
        </row>
      </sheetData>
      <sheetData sheetId="231">
        <row r="16">
          <cell r="G16">
            <v>0</v>
          </cell>
        </row>
      </sheetData>
      <sheetData sheetId="232">
        <row r="16">
          <cell r="G16">
            <v>0</v>
          </cell>
        </row>
      </sheetData>
      <sheetData sheetId="233">
        <row r="16">
          <cell r="G16">
            <v>0</v>
          </cell>
        </row>
      </sheetData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>
        <row r="16">
          <cell r="G16">
            <v>0</v>
          </cell>
        </row>
      </sheetData>
      <sheetData sheetId="244">
        <row r="16">
          <cell r="G16">
            <v>0</v>
          </cell>
        </row>
      </sheetData>
      <sheetData sheetId="245">
        <row r="16">
          <cell r="G16">
            <v>0</v>
          </cell>
        </row>
      </sheetData>
      <sheetData sheetId="246">
        <row r="16">
          <cell r="G16">
            <v>0</v>
          </cell>
        </row>
      </sheetData>
      <sheetData sheetId="247">
        <row r="16">
          <cell r="G16">
            <v>0</v>
          </cell>
        </row>
      </sheetData>
      <sheetData sheetId="248">
        <row r="16">
          <cell r="G16">
            <v>0</v>
          </cell>
        </row>
      </sheetData>
      <sheetData sheetId="249">
        <row r="16">
          <cell r="G16">
            <v>0</v>
          </cell>
        </row>
      </sheetData>
      <sheetData sheetId="250">
        <row r="16">
          <cell r="G16">
            <v>0</v>
          </cell>
        </row>
      </sheetData>
      <sheetData sheetId="251">
        <row r="16">
          <cell r="G16">
            <v>0</v>
          </cell>
        </row>
      </sheetData>
      <sheetData sheetId="252">
        <row r="16">
          <cell r="G16">
            <v>0</v>
          </cell>
        </row>
      </sheetData>
      <sheetData sheetId="253">
        <row r="16">
          <cell r="G16">
            <v>0</v>
          </cell>
        </row>
      </sheetData>
      <sheetData sheetId="254">
        <row r="16">
          <cell r="G16">
            <v>0</v>
          </cell>
        </row>
      </sheetData>
      <sheetData sheetId="255">
        <row r="16">
          <cell r="G16">
            <v>0</v>
          </cell>
        </row>
      </sheetData>
      <sheetData sheetId="256">
        <row r="16">
          <cell r="G16">
            <v>0</v>
          </cell>
        </row>
      </sheetData>
      <sheetData sheetId="257">
        <row r="16">
          <cell r="G16">
            <v>0</v>
          </cell>
        </row>
      </sheetData>
      <sheetData sheetId="258">
        <row r="16">
          <cell r="G16">
            <v>0</v>
          </cell>
        </row>
      </sheetData>
      <sheetData sheetId="259">
        <row r="16">
          <cell r="G16">
            <v>0</v>
          </cell>
        </row>
      </sheetData>
      <sheetData sheetId="260">
        <row r="16">
          <cell r="G16">
            <v>0</v>
          </cell>
        </row>
      </sheetData>
      <sheetData sheetId="261">
        <row r="16">
          <cell r="G16">
            <v>0</v>
          </cell>
        </row>
      </sheetData>
      <sheetData sheetId="262">
        <row r="16">
          <cell r="G16">
            <v>0</v>
          </cell>
        </row>
      </sheetData>
      <sheetData sheetId="263">
        <row r="16">
          <cell r="G16">
            <v>0</v>
          </cell>
        </row>
      </sheetData>
      <sheetData sheetId="264">
        <row r="16">
          <cell r="G16">
            <v>0</v>
          </cell>
        </row>
      </sheetData>
      <sheetData sheetId="265">
        <row r="16">
          <cell r="G16">
            <v>0</v>
          </cell>
        </row>
      </sheetData>
      <sheetData sheetId="266">
        <row r="16">
          <cell r="G16">
            <v>0</v>
          </cell>
        </row>
      </sheetData>
      <sheetData sheetId="267">
        <row r="16">
          <cell r="G16">
            <v>0</v>
          </cell>
        </row>
      </sheetData>
      <sheetData sheetId="268">
        <row r="16">
          <cell r="G16">
            <v>0</v>
          </cell>
        </row>
      </sheetData>
      <sheetData sheetId="269">
        <row r="16">
          <cell r="G16">
            <v>0</v>
          </cell>
        </row>
      </sheetData>
      <sheetData sheetId="270">
        <row r="16">
          <cell r="G16">
            <v>0</v>
          </cell>
        </row>
      </sheetData>
      <sheetData sheetId="271">
        <row r="16">
          <cell r="G16">
            <v>0</v>
          </cell>
        </row>
      </sheetData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>
        <row r="16">
          <cell r="G16">
            <v>0</v>
          </cell>
        </row>
      </sheetData>
      <sheetData sheetId="281">
        <row r="16">
          <cell r="G16">
            <v>0</v>
          </cell>
        </row>
      </sheetData>
      <sheetData sheetId="282">
        <row r="16">
          <cell r="G16">
            <v>0</v>
          </cell>
        </row>
      </sheetData>
      <sheetData sheetId="283">
        <row r="16">
          <cell r="G16">
            <v>0</v>
          </cell>
        </row>
      </sheetData>
      <sheetData sheetId="284">
        <row r="16">
          <cell r="G16">
            <v>0</v>
          </cell>
        </row>
      </sheetData>
      <sheetData sheetId="285">
        <row r="16">
          <cell r="G16">
            <v>0</v>
          </cell>
        </row>
      </sheetData>
      <sheetData sheetId="286">
        <row r="16">
          <cell r="G16">
            <v>0</v>
          </cell>
        </row>
      </sheetData>
      <sheetData sheetId="287">
        <row r="16">
          <cell r="G16">
            <v>0</v>
          </cell>
        </row>
      </sheetData>
      <sheetData sheetId="288">
        <row r="16">
          <cell r="G16">
            <v>0</v>
          </cell>
        </row>
      </sheetData>
      <sheetData sheetId="289">
        <row r="16">
          <cell r="G16">
            <v>0</v>
          </cell>
        </row>
      </sheetData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>
        <row r="16">
          <cell r="G16">
            <v>0</v>
          </cell>
        </row>
      </sheetData>
      <sheetData sheetId="300">
        <row r="16">
          <cell r="G16">
            <v>0</v>
          </cell>
        </row>
      </sheetData>
      <sheetData sheetId="301">
        <row r="16">
          <cell r="G16">
            <v>0</v>
          </cell>
        </row>
      </sheetData>
      <sheetData sheetId="302">
        <row r="16">
          <cell r="G16">
            <v>0</v>
          </cell>
        </row>
      </sheetData>
      <sheetData sheetId="303">
        <row r="16">
          <cell r="G16">
            <v>0</v>
          </cell>
        </row>
      </sheetData>
      <sheetData sheetId="304">
        <row r="16">
          <cell r="G16">
            <v>0</v>
          </cell>
        </row>
      </sheetData>
      <sheetData sheetId="305">
        <row r="16">
          <cell r="G16">
            <v>0</v>
          </cell>
        </row>
      </sheetData>
      <sheetData sheetId="306">
        <row r="16">
          <cell r="G16">
            <v>0</v>
          </cell>
        </row>
      </sheetData>
      <sheetData sheetId="307">
        <row r="16">
          <cell r="G16">
            <v>0</v>
          </cell>
        </row>
      </sheetData>
      <sheetData sheetId="308">
        <row r="16">
          <cell r="G16">
            <v>0</v>
          </cell>
        </row>
      </sheetData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0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1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1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>
        <row r="16">
          <cell r="G16">
            <v>0</v>
          </cell>
        </row>
      </sheetData>
      <sheetData sheetId="447"/>
      <sheetData sheetId="448">
        <row r="16">
          <cell r="G16">
            <v>0</v>
          </cell>
        </row>
      </sheetData>
      <sheetData sheetId="449"/>
      <sheetData sheetId="450"/>
      <sheetData sheetId="451"/>
      <sheetData sheetId="452">
        <row r="16">
          <cell r="G16">
            <v>0</v>
          </cell>
        </row>
      </sheetData>
      <sheetData sheetId="453"/>
      <sheetData sheetId="454"/>
      <sheetData sheetId="455"/>
      <sheetData sheetId="456"/>
      <sheetData sheetId="457"/>
      <sheetData sheetId="458"/>
      <sheetData sheetId="459"/>
      <sheetData sheetId="460">
        <row r="16">
          <cell r="G16">
            <v>0</v>
          </cell>
        </row>
      </sheetData>
      <sheetData sheetId="461"/>
      <sheetData sheetId="462"/>
      <sheetData sheetId="463"/>
      <sheetData sheetId="464"/>
      <sheetData sheetId="465">
        <row r="16">
          <cell r="G16">
            <v>0</v>
          </cell>
        </row>
      </sheetData>
      <sheetData sheetId="466">
        <row r="16">
          <cell r="G16">
            <v>0</v>
          </cell>
        </row>
      </sheetData>
      <sheetData sheetId="467"/>
      <sheetData sheetId="468"/>
      <sheetData sheetId="469">
        <row r="16">
          <cell r="G16">
            <v>0</v>
          </cell>
        </row>
      </sheetData>
      <sheetData sheetId="470"/>
      <sheetData sheetId="471">
        <row r="16">
          <cell r="G16">
            <v>0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>
        <row r="16">
          <cell r="G16">
            <v>1</v>
          </cell>
        </row>
      </sheetData>
      <sheetData sheetId="492">
        <row r="16">
          <cell r="G16">
            <v>1</v>
          </cell>
        </row>
      </sheetData>
      <sheetData sheetId="493"/>
      <sheetData sheetId="494"/>
      <sheetData sheetId="495"/>
      <sheetData sheetId="496">
        <row r="16">
          <cell r="G16">
            <v>1</v>
          </cell>
        </row>
      </sheetData>
      <sheetData sheetId="497">
        <row r="16">
          <cell r="G16">
            <v>1</v>
          </cell>
        </row>
      </sheetData>
      <sheetData sheetId="498">
        <row r="16">
          <cell r="G16">
            <v>1</v>
          </cell>
        </row>
      </sheetData>
      <sheetData sheetId="499"/>
      <sheetData sheetId="500">
        <row r="16">
          <cell r="G16">
            <v>1</v>
          </cell>
        </row>
      </sheetData>
      <sheetData sheetId="501">
        <row r="16">
          <cell r="G16">
            <v>1</v>
          </cell>
        </row>
      </sheetData>
      <sheetData sheetId="502">
        <row r="16">
          <cell r="G16">
            <v>1</v>
          </cell>
        </row>
      </sheetData>
      <sheetData sheetId="503">
        <row r="16">
          <cell r="G16">
            <v>1</v>
          </cell>
        </row>
      </sheetData>
      <sheetData sheetId="504">
        <row r="16">
          <cell r="G16">
            <v>1</v>
          </cell>
        </row>
      </sheetData>
      <sheetData sheetId="505"/>
      <sheetData sheetId="506">
        <row r="16">
          <cell r="G16">
            <v>1</v>
          </cell>
        </row>
      </sheetData>
      <sheetData sheetId="507">
        <row r="16">
          <cell r="G16">
            <v>1</v>
          </cell>
        </row>
      </sheetData>
      <sheetData sheetId="508">
        <row r="16">
          <cell r="G16">
            <v>1</v>
          </cell>
        </row>
      </sheetData>
      <sheetData sheetId="509">
        <row r="16">
          <cell r="G16">
            <v>1</v>
          </cell>
        </row>
      </sheetData>
      <sheetData sheetId="510"/>
      <sheetData sheetId="511"/>
      <sheetData sheetId="512">
        <row r="16">
          <cell r="G16">
            <v>1</v>
          </cell>
        </row>
      </sheetData>
      <sheetData sheetId="513">
        <row r="16">
          <cell r="G16">
            <v>0</v>
          </cell>
        </row>
      </sheetData>
      <sheetData sheetId="514">
        <row r="16">
          <cell r="G16">
            <v>1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/>
      <sheetData sheetId="518">
        <row r="16">
          <cell r="G16">
            <v>1</v>
          </cell>
        </row>
      </sheetData>
      <sheetData sheetId="519">
        <row r="16">
          <cell r="G16">
            <v>1</v>
          </cell>
        </row>
      </sheetData>
      <sheetData sheetId="520">
        <row r="16">
          <cell r="G16">
            <v>1</v>
          </cell>
        </row>
      </sheetData>
      <sheetData sheetId="521"/>
      <sheetData sheetId="522">
        <row r="16">
          <cell r="G16">
            <v>1</v>
          </cell>
        </row>
      </sheetData>
      <sheetData sheetId="523">
        <row r="16">
          <cell r="G16">
            <v>1</v>
          </cell>
        </row>
      </sheetData>
      <sheetData sheetId="524">
        <row r="16">
          <cell r="G16">
            <v>1</v>
          </cell>
        </row>
      </sheetData>
      <sheetData sheetId="525">
        <row r="16">
          <cell r="G16">
            <v>1</v>
          </cell>
        </row>
      </sheetData>
      <sheetData sheetId="526">
        <row r="16">
          <cell r="G16">
            <v>1</v>
          </cell>
        </row>
      </sheetData>
      <sheetData sheetId="527">
        <row r="16">
          <cell r="G16">
            <v>1</v>
          </cell>
        </row>
      </sheetData>
      <sheetData sheetId="528">
        <row r="16">
          <cell r="G16">
            <v>1</v>
          </cell>
        </row>
      </sheetData>
      <sheetData sheetId="529">
        <row r="16">
          <cell r="G16">
            <v>1</v>
          </cell>
        </row>
      </sheetData>
      <sheetData sheetId="530">
        <row r="16">
          <cell r="G16">
            <v>1</v>
          </cell>
        </row>
      </sheetData>
      <sheetData sheetId="531">
        <row r="16">
          <cell r="G16">
            <v>1</v>
          </cell>
        </row>
      </sheetData>
      <sheetData sheetId="532"/>
      <sheetData sheetId="533">
        <row r="16">
          <cell r="G16">
            <v>1</v>
          </cell>
        </row>
      </sheetData>
      <sheetData sheetId="534">
        <row r="16">
          <cell r="G16">
            <v>1</v>
          </cell>
        </row>
      </sheetData>
      <sheetData sheetId="535" refreshError="1"/>
      <sheetData sheetId="536" refreshError="1"/>
      <sheetData sheetId="537">
        <row r="16">
          <cell r="G16">
            <v>1</v>
          </cell>
        </row>
      </sheetData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16">
          <cell r="G16">
            <v>0</v>
          </cell>
        </row>
      </sheetData>
      <sheetData sheetId="547"/>
      <sheetData sheetId="548">
        <row r="16">
          <cell r="G16">
            <v>0</v>
          </cell>
        </row>
      </sheetData>
      <sheetData sheetId="549">
        <row r="16">
          <cell r="G16">
            <v>0</v>
          </cell>
        </row>
      </sheetData>
      <sheetData sheetId="550">
        <row r="16">
          <cell r="G16">
            <v>0</v>
          </cell>
        </row>
      </sheetData>
      <sheetData sheetId="551">
        <row r="16">
          <cell r="G16">
            <v>0</v>
          </cell>
        </row>
      </sheetData>
      <sheetData sheetId="552">
        <row r="16">
          <cell r="G16">
            <v>0</v>
          </cell>
        </row>
      </sheetData>
      <sheetData sheetId="553">
        <row r="16">
          <cell r="G16">
            <v>0</v>
          </cell>
        </row>
      </sheetData>
      <sheetData sheetId="554" refreshError="1"/>
      <sheetData sheetId="555" refreshError="1"/>
      <sheetData sheetId="556" refreshError="1"/>
      <sheetData sheetId="557">
        <row r="16">
          <cell r="G16">
            <v>0</v>
          </cell>
        </row>
      </sheetData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>
        <row r="16">
          <cell r="G16">
            <v>0</v>
          </cell>
        </row>
      </sheetData>
      <sheetData sheetId="584">
        <row r="16">
          <cell r="G16">
            <v>0</v>
          </cell>
        </row>
      </sheetData>
      <sheetData sheetId="585">
        <row r="16">
          <cell r="G16">
            <v>0</v>
          </cell>
        </row>
      </sheetData>
      <sheetData sheetId="586">
        <row r="16">
          <cell r="G16">
            <v>0</v>
          </cell>
        </row>
      </sheetData>
      <sheetData sheetId="587"/>
      <sheetData sheetId="588">
        <row r="16">
          <cell r="G16">
            <v>0</v>
          </cell>
        </row>
      </sheetData>
      <sheetData sheetId="589">
        <row r="16">
          <cell r="G16">
            <v>0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>
        <row r="16">
          <cell r="G16">
            <v>0</v>
          </cell>
        </row>
      </sheetData>
      <sheetData sheetId="602">
        <row r="16">
          <cell r="G16">
            <v>0</v>
          </cell>
        </row>
      </sheetData>
      <sheetData sheetId="603">
        <row r="16">
          <cell r="G16">
            <v>0</v>
          </cell>
        </row>
      </sheetData>
      <sheetData sheetId="604">
        <row r="16">
          <cell r="G16">
            <v>0</v>
          </cell>
        </row>
      </sheetData>
      <sheetData sheetId="605">
        <row r="16">
          <cell r="G16">
            <v>0</v>
          </cell>
        </row>
      </sheetData>
      <sheetData sheetId="606">
        <row r="16">
          <cell r="G16">
            <v>0</v>
          </cell>
        </row>
      </sheetData>
      <sheetData sheetId="607"/>
      <sheetData sheetId="608">
        <row r="16">
          <cell r="G16">
            <v>0</v>
          </cell>
        </row>
      </sheetData>
      <sheetData sheetId="609">
        <row r="16">
          <cell r="G16">
            <v>0</v>
          </cell>
        </row>
      </sheetData>
      <sheetData sheetId="610">
        <row r="16">
          <cell r="G16">
            <v>0</v>
          </cell>
        </row>
      </sheetData>
      <sheetData sheetId="611"/>
      <sheetData sheetId="612">
        <row r="16">
          <cell r="G16">
            <v>0</v>
          </cell>
        </row>
      </sheetData>
      <sheetData sheetId="613">
        <row r="16">
          <cell r="G16">
            <v>0</v>
          </cell>
        </row>
      </sheetData>
      <sheetData sheetId="614">
        <row r="16">
          <cell r="G16">
            <v>0</v>
          </cell>
        </row>
      </sheetData>
      <sheetData sheetId="615">
        <row r="16">
          <cell r="G16">
            <v>0</v>
          </cell>
        </row>
      </sheetData>
      <sheetData sheetId="616"/>
      <sheetData sheetId="617">
        <row r="16">
          <cell r="G16">
            <v>0</v>
          </cell>
        </row>
      </sheetData>
      <sheetData sheetId="618">
        <row r="16">
          <cell r="G16">
            <v>0</v>
          </cell>
        </row>
      </sheetData>
      <sheetData sheetId="619"/>
      <sheetData sheetId="620">
        <row r="16">
          <cell r="G16">
            <v>0</v>
          </cell>
        </row>
      </sheetData>
      <sheetData sheetId="621"/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/>
      <sheetData sheetId="628">
        <row r="16">
          <cell r="G16">
            <v>0</v>
          </cell>
        </row>
      </sheetData>
      <sheetData sheetId="629">
        <row r="16">
          <cell r="G16">
            <v>0</v>
          </cell>
        </row>
      </sheetData>
      <sheetData sheetId="630">
        <row r="16">
          <cell r="G16">
            <v>0</v>
          </cell>
        </row>
      </sheetData>
      <sheetData sheetId="631"/>
      <sheetData sheetId="632">
        <row r="16">
          <cell r="G16">
            <v>0</v>
          </cell>
        </row>
      </sheetData>
      <sheetData sheetId="633">
        <row r="16">
          <cell r="G16">
            <v>0</v>
          </cell>
        </row>
      </sheetData>
      <sheetData sheetId="634">
        <row r="16">
          <cell r="G16">
            <v>0</v>
          </cell>
        </row>
      </sheetData>
      <sheetData sheetId="635"/>
      <sheetData sheetId="636">
        <row r="16">
          <cell r="G16">
            <v>0</v>
          </cell>
        </row>
      </sheetData>
      <sheetData sheetId="637">
        <row r="16">
          <cell r="G16">
            <v>0</v>
          </cell>
        </row>
      </sheetData>
      <sheetData sheetId="638">
        <row r="16">
          <cell r="G16">
            <v>0</v>
          </cell>
        </row>
      </sheetData>
      <sheetData sheetId="639">
        <row r="16">
          <cell r="G16">
            <v>0</v>
          </cell>
        </row>
      </sheetData>
      <sheetData sheetId="640">
        <row r="16">
          <cell r="G16">
            <v>0</v>
          </cell>
        </row>
      </sheetData>
      <sheetData sheetId="641">
        <row r="16">
          <cell r="G16">
            <v>0</v>
          </cell>
        </row>
      </sheetData>
      <sheetData sheetId="642">
        <row r="16">
          <cell r="G16">
            <v>0</v>
          </cell>
        </row>
      </sheetData>
      <sheetData sheetId="643"/>
      <sheetData sheetId="644">
        <row r="16">
          <cell r="G16">
            <v>0</v>
          </cell>
        </row>
      </sheetData>
      <sheetData sheetId="645"/>
      <sheetData sheetId="646">
        <row r="16">
          <cell r="G16">
            <v>0</v>
          </cell>
        </row>
      </sheetData>
      <sheetData sheetId="647"/>
      <sheetData sheetId="648">
        <row r="16">
          <cell r="G16">
            <v>0</v>
          </cell>
        </row>
      </sheetData>
      <sheetData sheetId="649"/>
      <sheetData sheetId="650">
        <row r="16">
          <cell r="G16">
            <v>0</v>
          </cell>
        </row>
      </sheetData>
      <sheetData sheetId="651"/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/>
      <sheetData sheetId="656">
        <row r="16">
          <cell r="G16">
            <v>0</v>
          </cell>
        </row>
      </sheetData>
      <sheetData sheetId="657"/>
      <sheetData sheetId="658"/>
      <sheetData sheetId="659"/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/>
      <sheetData sheetId="665">
        <row r="16">
          <cell r="G16">
            <v>0</v>
          </cell>
        </row>
      </sheetData>
      <sheetData sheetId="666"/>
      <sheetData sheetId="667">
        <row r="16">
          <cell r="G16">
            <v>0</v>
          </cell>
        </row>
      </sheetData>
      <sheetData sheetId="668">
        <row r="16">
          <cell r="G16">
            <v>1</v>
          </cell>
        </row>
      </sheetData>
      <sheetData sheetId="669">
        <row r="16">
          <cell r="G16">
            <v>0</v>
          </cell>
        </row>
      </sheetData>
      <sheetData sheetId="670"/>
      <sheetData sheetId="671" refreshError="1"/>
      <sheetData sheetId="672" refreshError="1"/>
      <sheetData sheetId="673">
        <row r="16">
          <cell r="G16">
            <v>0</v>
          </cell>
        </row>
      </sheetData>
      <sheetData sheetId="674"/>
      <sheetData sheetId="675">
        <row r="16">
          <cell r="G16">
            <v>0</v>
          </cell>
        </row>
      </sheetData>
      <sheetData sheetId="676" refreshError="1"/>
      <sheetData sheetId="677" refreshError="1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>
        <row r="16">
          <cell r="G16">
            <v>0</v>
          </cell>
        </row>
      </sheetData>
      <sheetData sheetId="681"/>
      <sheetData sheetId="682">
        <row r="16">
          <cell r="G16">
            <v>0</v>
          </cell>
        </row>
      </sheetData>
      <sheetData sheetId="683">
        <row r="16">
          <cell r="G16">
            <v>0</v>
          </cell>
        </row>
      </sheetData>
      <sheetData sheetId="684"/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 refreshError="1"/>
      <sheetData sheetId="690" refreshError="1"/>
      <sheetData sheetId="691" refreshError="1"/>
      <sheetData sheetId="692">
        <row r="16">
          <cell r="G16">
            <v>0</v>
          </cell>
        </row>
      </sheetData>
      <sheetData sheetId="693">
        <row r="16">
          <cell r="G16">
            <v>0</v>
          </cell>
        </row>
      </sheetData>
      <sheetData sheetId="694"/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/>
      <sheetData sheetId="700"/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>
        <row r="16">
          <cell r="G16">
            <v>1</v>
          </cell>
        </row>
      </sheetData>
      <sheetData sheetId="713">
        <row r="16">
          <cell r="G16">
            <v>0</v>
          </cell>
        </row>
      </sheetData>
      <sheetData sheetId="714" refreshError="1"/>
      <sheetData sheetId="715">
        <row r="16">
          <cell r="G16">
            <v>1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1</v>
          </cell>
        </row>
      </sheetData>
      <sheetData sheetId="718">
        <row r="16">
          <cell r="G16">
            <v>1</v>
          </cell>
        </row>
      </sheetData>
      <sheetData sheetId="719"/>
      <sheetData sheetId="720">
        <row r="16">
          <cell r="G16">
            <v>1</v>
          </cell>
        </row>
      </sheetData>
      <sheetData sheetId="721"/>
      <sheetData sheetId="722">
        <row r="16">
          <cell r="G16">
            <v>1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1</v>
          </cell>
        </row>
      </sheetData>
      <sheetData sheetId="725" refreshError="1"/>
      <sheetData sheetId="726" refreshError="1"/>
      <sheetData sheetId="727" refreshError="1"/>
      <sheetData sheetId="728" refreshError="1"/>
      <sheetData sheetId="729">
        <row r="16">
          <cell r="G16">
            <v>0</v>
          </cell>
        </row>
      </sheetData>
      <sheetData sheetId="730">
        <row r="16">
          <cell r="G16">
            <v>0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/>
      <sheetData sheetId="738">
        <row r="16">
          <cell r="G16">
            <v>0</v>
          </cell>
        </row>
      </sheetData>
      <sheetData sheetId="739">
        <row r="16">
          <cell r="G16">
            <v>0</v>
          </cell>
        </row>
      </sheetData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8">
          <cell r="B8">
            <v>43731</v>
          </cell>
        </row>
      </sheetData>
      <sheetData sheetId="746"/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 refreshError="1"/>
      <sheetData sheetId="752" refreshError="1"/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/>
      <sheetData sheetId="758"/>
      <sheetData sheetId="759">
        <row r="16">
          <cell r="G16">
            <v>0</v>
          </cell>
        </row>
      </sheetData>
      <sheetData sheetId="760"/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/>
      <sheetData sheetId="768"/>
      <sheetData sheetId="769">
        <row r="16">
          <cell r="G16">
            <v>0</v>
          </cell>
        </row>
      </sheetData>
      <sheetData sheetId="770"/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1</v>
          </cell>
        </row>
      </sheetData>
      <sheetData sheetId="775">
        <row r="16">
          <cell r="G16">
            <v>0</v>
          </cell>
        </row>
      </sheetData>
      <sheetData sheetId="776"/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>
        <row r="16">
          <cell r="G16">
            <v>0</v>
          </cell>
        </row>
      </sheetData>
      <sheetData sheetId="780"/>
      <sheetData sheetId="781">
        <row r="16">
          <cell r="G16">
            <v>0</v>
          </cell>
        </row>
      </sheetData>
      <sheetData sheetId="782">
        <row r="16">
          <cell r="G16">
            <v>1</v>
          </cell>
        </row>
      </sheetData>
      <sheetData sheetId="783">
        <row r="16">
          <cell r="G16">
            <v>0</v>
          </cell>
        </row>
      </sheetData>
      <sheetData sheetId="784"/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0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>
        <row r="16">
          <cell r="G16">
            <v>0</v>
          </cell>
        </row>
      </sheetData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>
        <row r="16">
          <cell r="G16">
            <v>0</v>
          </cell>
        </row>
      </sheetData>
      <sheetData sheetId="797">
        <row r="16">
          <cell r="G16">
            <v>0</v>
          </cell>
        </row>
      </sheetData>
      <sheetData sheetId="798"/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1</v>
          </cell>
        </row>
      </sheetData>
      <sheetData sheetId="803">
        <row r="16">
          <cell r="G16">
            <v>0</v>
          </cell>
        </row>
      </sheetData>
      <sheetData sheetId="804"/>
      <sheetData sheetId="805">
        <row r="16">
          <cell r="G16">
            <v>0</v>
          </cell>
        </row>
      </sheetData>
      <sheetData sheetId="806">
        <row r="16">
          <cell r="G16">
            <v>0</v>
          </cell>
        </row>
      </sheetData>
      <sheetData sheetId="807">
        <row r="16">
          <cell r="G16">
            <v>0</v>
          </cell>
        </row>
      </sheetData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/>
      <sheetData sheetId="811"/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>
        <row r="16">
          <cell r="G16">
            <v>0</v>
          </cell>
        </row>
      </sheetData>
      <sheetData sheetId="818">
        <row r="16">
          <cell r="G16">
            <v>0</v>
          </cell>
        </row>
      </sheetData>
      <sheetData sheetId="819"/>
      <sheetData sheetId="820"/>
      <sheetData sheetId="821">
        <row r="16">
          <cell r="G16">
            <v>0</v>
          </cell>
        </row>
      </sheetData>
      <sheetData sheetId="822"/>
      <sheetData sheetId="823">
        <row r="16">
          <cell r="G16">
            <v>0</v>
          </cell>
        </row>
      </sheetData>
      <sheetData sheetId="824">
        <row r="16">
          <cell r="G16">
            <v>1</v>
          </cell>
        </row>
      </sheetData>
      <sheetData sheetId="825"/>
      <sheetData sheetId="826">
        <row r="16">
          <cell r="G16">
            <v>0</v>
          </cell>
        </row>
      </sheetData>
      <sheetData sheetId="827">
        <row r="16">
          <cell r="G16">
            <v>0</v>
          </cell>
        </row>
      </sheetData>
      <sheetData sheetId="828">
        <row r="16">
          <cell r="G16">
            <v>1</v>
          </cell>
        </row>
      </sheetData>
      <sheetData sheetId="829">
        <row r="16">
          <cell r="G16">
            <v>0</v>
          </cell>
        </row>
      </sheetData>
      <sheetData sheetId="830"/>
      <sheetData sheetId="831">
        <row r="16">
          <cell r="G16">
            <v>0</v>
          </cell>
        </row>
      </sheetData>
      <sheetData sheetId="832"/>
      <sheetData sheetId="833">
        <row r="16">
          <cell r="G16">
            <v>0</v>
          </cell>
        </row>
      </sheetData>
      <sheetData sheetId="834"/>
      <sheetData sheetId="835">
        <row r="16">
          <cell r="G16">
            <v>0</v>
          </cell>
        </row>
      </sheetData>
      <sheetData sheetId="836"/>
      <sheetData sheetId="837"/>
      <sheetData sheetId="838"/>
      <sheetData sheetId="839">
        <row r="16">
          <cell r="G16">
            <v>0</v>
          </cell>
        </row>
      </sheetData>
      <sheetData sheetId="840"/>
      <sheetData sheetId="841"/>
      <sheetData sheetId="842">
        <row r="16">
          <cell r="G16">
            <v>0</v>
          </cell>
        </row>
      </sheetData>
      <sheetData sheetId="843"/>
      <sheetData sheetId="844"/>
      <sheetData sheetId="845">
        <row r="16">
          <cell r="G16">
            <v>0</v>
          </cell>
        </row>
      </sheetData>
      <sheetData sheetId="846"/>
      <sheetData sheetId="847"/>
      <sheetData sheetId="848">
        <row r="16">
          <cell r="G16">
            <v>0</v>
          </cell>
        </row>
      </sheetData>
      <sheetData sheetId="849">
        <row r="16">
          <cell r="G16">
            <v>0</v>
          </cell>
        </row>
      </sheetData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/>
      <sheetData sheetId="853">
        <row r="16">
          <cell r="G16">
            <v>0</v>
          </cell>
        </row>
      </sheetData>
      <sheetData sheetId="854">
        <row r="16">
          <cell r="G16">
            <v>0</v>
          </cell>
        </row>
      </sheetData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/>
      <sheetData sheetId="858"/>
      <sheetData sheetId="859">
        <row r="16">
          <cell r="G16">
            <v>0</v>
          </cell>
        </row>
      </sheetData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/>
      <sheetData sheetId="863"/>
      <sheetData sheetId="864">
        <row r="16">
          <cell r="G16">
            <v>0</v>
          </cell>
        </row>
      </sheetData>
      <sheetData sheetId="865"/>
      <sheetData sheetId="866"/>
      <sheetData sheetId="867">
        <row r="16">
          <cell r="G16">
            <v>0</v>
          </cell>
        </row>
      </sheetData>
      <sheetData sheetId="868">
        <row r="16">
          <cell r="G16">
            <v>0</v>
          </cell>
        </row>
      </sheetData>
      <sheetData sheetId="869"/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/>
      <sheetData sheetId="873"/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/>
      <sheetData sheetId="878"/>
      <sheetData sheetId="879"/>
      <sheetData sheetId="880"/>
      <sheetData sheetId="881">
        <row r="16">
          <cell r="G16">
            <v>0</v>
          </cell>
        </row>
      </sheetData>
      <sheetData sheetId="882">
        <row r="16">
          <cell r="G16">
            <v>0</v>
          </cell>
        </row>
      </sheetData>
      <sheetData sheetId="883">
        <row r="16">
          <cell r="G16">
            <v>0</v>
          </cell>
        </row>
      </sheetData>
      <sheetData sheetId="884"/>
      <sheetData sheetId="885"/>
      <sheetData sheetId="886"/>
      <sheetData sheetId="887"/>
      <sheetData sheetId="888"/>
      <sheetData sheetId="889">
        <row r="16">
          <cell r="G16">
            <v>0</v>
          </cell>
        </row>
      </sheetData>
      <sheetData sheetId="890"/>
      <sheetData sheetId="891"/>
      <sheetData sheetId="892">
        <row r="16">
          <cell r="G16">
            <v>0</v>
          </cell>
        </row>
      </sheetData>
      <sheetData sheetId="893">
        <row r="16">
          <cell r="G16">
            <v>0</v>
          </cell>
        </row>
      </sheetData>
      <sheetData sheetId="894">
        <row r="16">
          <cell r="G16">
            <v>0</v>
          </cell>
        </row>
      </sheetData>
      <sheetData sheetId="895">
        <row r="16">
          <cell r="G16">
            <v>0</v>
          </cell>
        </row>
      </sheetData>
      <sheetData sheetId="896"/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>
        <row r="16">
          <cell r="G16">
            <v>0</v>
          </cell>
        </row>
      </sheetData>
      <sheetData sheetId="901"/>
      <sheetData sheetId="902"/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>
        <row r="16">
          <cell r="G16">
            <v>0</v>
          </cell>
        </row>
      </sheetData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/>
      <sheetData sheetId="913"/>
      <sheetData sheetId="914">
        <row r="16">
          <cell r="G16">
            <v>0</v>
          </cell>
        </row>
      </sheetData>
      <sheetData sheetId="915">
        <row r="16">
          <cell r="G16">
            <v>0</v>
          </cell>
        </row>
      </sheetData>
      <sheetData sheetId="916"/>
      <sheetData sheetId="917">
        <row r="16">
          <cell r="G16">
            <v>0</v>
          </cell>
        </row>
      </sheetData>
      <sheetData sheetId="918"/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>
        <row r="16">
          <cell r="G16">
            <v>0</v>
          </cell>
        </row>
      </sheetData>
      <sheetData sheetId="922">
        <row r="16">
          <cell r="G16">
            <v>0</v>
          </cell>
        </row>
      </sheetData>
      <sheetData sheetId="923"/>
      <sheetData sheetId="924">
        <row r="16">
          <cell r="G16">
            <v>0</v>
          </cell>
        </row>
      </sheetData>
      <sheetData sheetId="925"/>
      <sheetData sheetId="926"/>
      <sheetData sheetId="927">
        <row r="16">
          <cell r="G16">
            <v>0</v>
          </cell>
        </row>
      </sheetData>
      <sheetData sheetId="928">
        <row r="16">
          <cell r="G16">
            <v>0</v>
          </cell>
        </row>
      </sheetData>
      <sheetData sheetId="929"/>
      <sheetData sheetId="930"/>
      <sheetData sheetId="931"/>
      <sheetData sheetId="932">
        <row r="16">
          <cell r="G16">
            <v>0</v>
          </cell>
        </row>
      </sheetData>
      <sheetData sheetId="933">
        <row r="16">
          <cell r="G16">
            <v>0</v>
          </cell>
        </row>
      </sheetData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>
        <row r="16">
          <cell r="G16">
            <v>0</v>
          </cell>
        </row>
      </sheetData>
      <sheetData sheetId="939"/>
      <sheetData sheetId="940"/>
      <sheetData sheetId="941">
        <row r="16">
          <cell r="G16">
            <v>0</v>
          </cell>
        </row>
      </sheetData>
      <sheetData sheetId="942"/>
      <sheetData sheetId="943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>
        <row r="16">
          <cell r="G16">
            <v>0</v>
          </cell>
        </row>
      </sheetData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>
        <row r="16">
          <cell r="G16">
            <v>0</v>
          </cell>
        </row>
      </sheetData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>
        <row r="16">
          <cell r="G16">
            <v>0</v>
          </cell>
        </row>
      </sheetData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>
        <row r="16">
          <cell r="G16">
            <v>0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>
        <row r="16">
          <cell r="G16">
            <v>0</v>
          </cell>
        </row>
      </sheetData>
      <sheetData sheetId="1025"/>
      <sheetData sheetId="1026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/>
      <sheetData sheetId="1163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>
        <row r="16">
          <cell r="G16">
            <v>18750000</v>
          </cell>
        </row>
      </sheetData>
      <sheetData sheetId="1172">
        <row r="16">
          <cell r="G16">
            <v>18750000</v>
          </cell>
        </row>
      </sheetData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 refreshError="1"/>
      <sheetData sheetId="1568" refreshError="1"/>
      <sheetData sheetId="1569" refreshError="1"/>
      <sheetData sheetId="1570" refreshError="1"/>
      <sheetData sheetId="1571"/>
      <sheetData sheetId="1572"/>
      <sheetData sheetId="1573"/>
      <sheetData sheetId="1574"/>
      <sheetData sheetId="1575"/>
      <sheetData sheetId="1576"/>
      <sheetData sheetId="1577" refreshError="1"/>
      <sheetData sheetId="1578" refreshError="1"/>
      <sheetData sheetId="1579" refreshError="1"/>
      <sheetData sheetId="1580">
        <row r="16">
          <cell r="G16">
            <v>0</v>
          </cell>
        </row>
      </sheetData>
      <sheetData sheetId="1581"/>
      <sheetData sheetId="1582"/>
      <sheetData sheetId="1583" refreshError="1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 refreshError="1"/>
      <sheetData sheetId="1668">
        <row r="8">
          <cell r="B8">
            <v>43731</v>
          </cell>
        </row>
      </sheetData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ment Schedule"/>
      <sheetName val="Depreciation AR"/>
      <sheetName val="XREF"/>
      <sheetName val="Tickmarks"/>
      <sheetName val="Macro1"/>
      <sheetName val="Belgium"/>
      <sheetName val="Summ"/>
      <sheetName val="Painting"/>
      <sheetName val="mecon-summary"/>
      <sheetName val="14-2010"/>
      <sheetName val="w't table"/>
      <sheetName val="Op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Consolidated"/>
      <sheetName val="MPR_PA_1"/>
      <sheetName val="Inter unit set off"/>
      <sheetName val="Unit cost- Drain-Protection-2"/>
      <sheetName val="Unit cost- Drain-Protection-1 "/>
      <sheetName val="일위대가"/>
      <sheetName val="HL8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ivil Boq"/>
      <sheetName val="PRECAST lightconc-II"/>
      <sheetName val="Cover letter"/>
      <sheetName val="Invoice"/>
      <sheetName val="BoQ"/>
      <sheetName val="Room Matrix"/>
      <sheetName val="2ELEC"/>
      <sheetName val="Sheet1"/>
      <sheetName val="CHIFLET"/>
      <sheetName val="Contents"/>
      <sheetName val="CCNs"/>
      <sheetName val="TOSHIBA-Structure"/>
      <sheetName val="Summary"/>
      <sheetName val="SCHEDULE"/>
      <sheetName val="Construction"/>
      <sheetName val="VENDOR LIST"/>
      <sheetName val="Özet"/>
      <sheetName val="L&amp;T Shop Floor Drawings Status"/>
      <sheetName val="Load Details(B1)"/>
      <sheetName val="std.wt."/>
      <sheetName val="Wag&amp;Sal"/>
      <sheetName val="seT"/>
      <sheetName val="Matrix"/>
      <sheetName val="NLD - Assum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rate analysis"/>
      <sheetName val="rates"/>
      <sheetName val="6.1.7 Grand Summary"/>
      <sheetName val="Break up Sheet"/>
      <sheetName val="FitOutConfCentre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Civil_Boq"/>
      <sheetName val="Inter_unit_set_off"/>
      <sheetName val="Unit_cost-_Drain-Protection-2"/>
      <sheetName val="Unit_cost-_Drain-Protection-1_"/>
      <sheetName val="PRECAST_lightconc-II1"/>
      <sheetName val="Cover_letter"/>
      <sheetName val="Room_Matrix"/>
      <sheetName val="VENDOR_LIST"/>
      <sheetName val="L&amp;T_Shop_Floor_Drawings_Status1"/>
      <sheetName val="Load_Details(B1)1"/>
      <sheetName val="std_wt_1"/>
      <sheetName val="NLD_-_Assum"/>
      <sheetName val="Balance_Sheet"/>
      <sheetName val="Project Man."/>
      <sheetName val="Labor abs-NMR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accumdeprn"/>
      <sheetName val="Trial Bal "/>
      <sheetName val="pvc vent"/>
      <sheetName val="w_dn_idd"/>
      <sheetName val="col-reinft1"/>
      <sheetName val="Mechanical"/>
      <sheetName val="STEEL STRUCTURE"/>
      <sheetName val="Boq_ structure "/>
      <sheetName val="경비공통"/>
      <sheetName val="Fin Sum"/>
      <sheetName val="Project Brief"/>
      <sheetName val="S"/>
      <sheetName val="EK B.3"/>
      <sheetName val="Wall Sched"/>
      <sheetName val="11. Weekly Progress"/>
      <sheetName val="Civil_Boq1"/>
      <sheetName val="Inter_unit_set_off1"/>
      <sheetName val="G29A"/>
      <sheetName val="MOS"/>
      <sheetName val="Index"/>
      <sheetName val="Katsayılar"/>
      <sheetName val="eot288"/>
      <sheetName val="Risk"/>
      <sheetName val="rebrand"/>
      <sheetName val="成本多栏明细账"/>
      <sheetName val="KOYO提出見積書 "/>
      <sheetName val="DATA"/>
      <sheetName val="Note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>
        <row r="1">
          <cell r="F1">
            <v>0</v>
          </cell>
        </row>
      </sheetData>
      <sheetData sheetId="34">
        <row r="1">
          <cell r="F1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">
          <cell r="F1">
            <v>0</v>
          </cell>
        </row>
      </sheetData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F1">
            <v>0</v>
          </cell>
        </row>
      </sheetData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VENDOR LIST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C. FCR"/>
      <sheetName val="Cash Flow"/>
      <sheetName val="QS Certified"/>
      <sheetName val="Final Contract Sums"/>
      <sheetName val="Consultant Summary"/>
      <sheetName val="December Payments"/>
      <sheetName val="FF&amp;E Payments"/>
      <sheetName val="Consultat &amp; Hard Cost"/>
    </sheetNames>
    <sheetDataSet>
      <sheetData sheetId="0"/>
      <sheetData sheetId="1"/>
      <sheetData sheetId="2">
        <row r="29">
          <cell r="C29" t="str">
            <v>Construct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Penthouse Apartment"/>
      <sheetName val="icmal"/>
      <sheetName val="Notes"/>
      <sheetName val="Basis"/>
      <sheetName val="#REF"/>
      <sheetName val="StattCo yCharges"/>
      <sheetName val="GFA_HQ_Building"/>
      <sheetName val="GFA_Conference"/>
      <sheetName val="Su}}ary"/>
      <sheetName val="D-623D"/>
      <sheetName val="SubmitCal"/>
      <sheetName val="TAS"/>
      <sheetName val="LABOUR HISTOGRAM"/>
      <sheetName val="Lab Cum Hist"/>
      <sheetName val="Sheet1"/>
      <sheetName val="Option"/>
      <sheetName val="Cash2"/>
      <sheetName val="Z"/>
      <sheetName val="Raw Data"/>
      <sheetName val="Chiet tinh dz22"/>
      <sheetName val="Chiet tinh dz35"/>
      <sheetName val="_______"/>
      <sheetName val="核算项目余额表"/>
      <sheetName val="Criteria"/>
      <sheetName val="改加胶玻璃、室外栏杆"/>
      <sheetName val="CT Thang Mo"/>
      <sheetName val="1"/>
      <sheetName val="Assumptions"/>
      <sheetName val="@risk rents and incentives"/>
      <sheetName val="Car park lease"/>
      <sheetName val="Net rent analysis"/>
      <sheetName val="Poz-1 "/>
      <sheetName val="차액보증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BOQ"/>
      <sheetName val="Bill No. 2"/>
      <sheetName val="CASHFLOWS"/>
      <sheetName val="LEVEL SHEET"/>
      <sheetName val="Graph Data (DO NOT PRINT)"/>
      <sheetName val="Data"/>
      <sheetName val="Tender Summary"/>
      <sheetName val="Insurance Ext"/>
      <sheetName val="Prelims"/>
      <sheetName val="ancillary"/>
      <sheetName val="FOL - Bar"/>
      <sheetName val="SPT vs PHI"/>
      <sheetName val="Customize Your Invoice"/>
      <sheetName val="B"/>
      <sheetName val="HVAC BoQ"/>
      <sheetName val="PriceSummary"/>
      <sheetName val="Sheet2"/>
      <sheetName val="LABOUR_HISTOGRAM"/>
      <sheetName val="JAS"/>
      <sheetName val="企业表一"/>
      <sheetName val="M-5C"/>
      <sheetName val="M-5A"/>
      <sheetName val="budget summary (2)"/>
      <sheetName val="Budget Analysis Summary"/>
      <sheetName val="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Body Sheet"/>
      <sheetName val="1.0 Executive Summary"/>
      <sheetName val="ANNEXURE-A"/>
      <sheetName val="CT  PL"/>
      <sheetName val="Top sheet"/>
      <sheetName val="GFA_HQ_Building1"/>
      <sheetName val="Budget"/>
      <sheetName val="intr stool brkup"/>
      <sheetName val="GFA_Conference1"/>
      <sheetName val="StattCo_yCharges"/>
      <sheetName val="BQ_External1"/>
      <sheetName val="Penthouse_Apartment"/>
      <sheetName val="LABOUR_HISTOGRAM1"/>
      <sheetName val="Chiet_tinh_dz22"/>
      <sheetName val="Chiet_tinh_dz35"/>
      <sheetName val="CT_Thang_Mo"/>
      <sheetName val="Raw_Data"/>
      <sheetName val="@risk_rents_and_incentives"/>
      <sheetName val="Car_park_lease"/>
      <sheetName val="Net_rent_analysis"/>
      <sheetName val="Poz-1_"/>
      <sheetName val="Lab_Cum_Hist"/>
      <sheetName val="Graph_Data_(DO_NOT_PRINT)"/>
      <sheetName val="LEVEL_SHEET"/>
      <sheetName val="Bill_No__2"/>
      <sheetName val="Tender_Summary"/>
      <sheetName val="Insurance_Ext"/>
      <sheetName val="FOL_-_Bar"/>
      <sheetName val="SPT_vs_PHI"/>
      <sheetName val="Customize_Your_Invoice"/>
      <sheetName val="HVAC_BoQ"/>
      <sheetName val="COC"/>
      <sheetName val="Rate analysis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udget_summary_(2)"/>
      <sheetName val="Budget_Analysis_Summary"/>
      <sheetName val="Body_Sheet"/>
      <sheetName val="1_0_Executive_Summary"/>
      <sheetName val="Projet,_methodes_&amp;_couts"/>
      <sheetName val="Risques_majeurs_&amp;_Frais_Ind_"/>
      <sheetName val="CT__PL"/>
      <sheetName val="Top_sheet"/>
      <sheetName val="intr_stool_brkup"/>
      <sheetName val="Rate_analysis"/>
      <sheetName val="Dubai golf"/>
      <sheetName val="POWER"/>
      <sheetName val="MTP"/>
      <sheetName val="ConferenceCentre_x0000_옰ʒ䄂ʒ鵠ʐ䄂ʒ閐̐䄂ʒ蕈̐"/>
      <sheetName val="Bill 2"/>
      <sheetName val="HQ-TO"/>
      <sheetName val="SAP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기계내역서"/>
      <sheetName val="List"/>
      <sheetName val="Currencies"/>
      <sheetName val="Inputs"/>
      <sheetName val="Ap A"/>
      <sheetName val="2 Div 14 "/>
      <sheetName val="DATAS"/>
      <sheetName val="Geneí¬_x0008_i_x0000__x0000__x0014__x0000_0."/>
      <sheetName val="70_x0000_,/0_x0000_s«_x0008_i_x0000_Æø_x0003_í¬_x0008_i_x0000_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Geneí¬_x0008_i"/>
      <sheetName val="70"/>
      <sheetName val="GFA_HQ_Building6"/>
      <sheetName val="Sheet3"/>
      <sheetName val="SHOPLIST.xls"/>
      <sheetName val="ACT_SPS"/>
      <sheetName val="SPSF"/>
      <sheetName val="Invoice Summary"/>
      <sheetName val="concrete"/>
      <sheetName val="beam-reinft-IIInd floor"/>
      <sheetName val="beam-reinft-machine rm"/>
      <sheetName val="girder"/>
      <sheetName val="Rocker"/>
      <sheetName val="98Price"/>
      <sheetName val="PROJECT BRIEF"/>
      <sheetName val="Wall"/>
      <sheetName val="C (3)"/>
      <sheetName val="sal"/>
      <sheetName val="WITHOUT C&amp;I PROFIT (3)"/>
      <sheetName val="공종별_집계금액"/>
      <sheetName val="BILL COV"/>
      <sheetName val="CODE"/>
      <sheetName val="Civil Boq"/>
      <sheetName val="MOS"/>
      <sheetName val="마산월령동골조물량변경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Dubai_golf"/>
      <sheetName val="Bill_11"/>
      <sheetName val="Bill_31"/>
      <sheetName val="Bill_41"/>
      <sheetName val="Bill_51"/>
      <sheetName val="Bill_61"/>
      <sheetName val="Bill_71"/>
      <sheetName val="beam-reinft-IIInd_floor"/>
      <sheetName val="POWER_ASSUMPTIONS"/>
      <sheetName val="beam-reinft-machine_rm"/>
      <sheetName val="Geneí¬i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Ap_A1"/>
      <sheetName val="2_Div_14_1"/>
      <sheetName val="Bill_22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PROJECT_BRIEF1"/>
      <sheetName val="Day work"/>
      <sheetName val="Activity List"/>
      <sheetName val="Ra  stair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ubai_golf2"/>
      <sheetName val="Ap_A2"/>
      <sheetName val="2_Div_14_2"/>
      <sheetName val="Bill_23"/>
      <sheetName val="SHOPLIST_xls2"/>
      <sheetName val="Bill_13"/>
      <sheetName val="Bill_33"/>
      <sheetName val="Bill_43"/>
      <sheetName val="Bill_53"/>
      <sheetName val="Bill_63"/>
      <sheetName val="Bill_73"/>
      <sheetName val="beam-reinft-IIInd_floor2"/>
      <sheetName val="Invoice_Summary2"/>
      <sheetName val="POWER_ASSUMPTIONS2"/>
      <sheetName val="beam-reinft-machine_rm2"/>
      <sheetName val="PROJECT_BRIEF2"/>
      <sheetName val="C_(3)"/>
      <sheetName val="Day_work"/>
      <sheetName val="Civil_Boq"/>
      <sheetName val="Activity_List"/>
      <sheetName val="BILL_COV"/>
      <sheetName val="WITHOUT_C&amp;I_PROFIT_(3)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Ap_A3"/>
      <sheetName val="2_Div_14_3"/>
      <sheetName val="Bill_24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PROJECT_BRIEF3"/>
      <sheetName val="C_(3)1"/>
      <sheetName val="Day_work1"/>
      <sheetName val="Civil_Boq1"/>
      <sheetName val="Activity_List1"/>
      <sheetName val="BILL_COV1"/>
      <sheetName val="WITHOUT_C&amp;I_PROFIT_(3)1"/>
      <sheetName val="HIRED LABOUR CODE"/>
      <sheetName val="PA- Consutant "/>
      <sheetName val="Design"/>
      <sheetName val="upa"/>
      <sheetName val="foot-slab reinft"/>
      <sheetName val="HIRED_LABOUR_CODE"/>
      <sheetName val="PA-_Consutant_"/>
      <sheetName val="foot-slab_reinft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Data_Summary"/>
      <sheetName val="Softscape Buildup"/>
      <sheetName val="Mat'l Rate"/>
      <sheetName val="ABSTRACT"/>
      <sheetName val="DETAILED  BOQ"/>
      <sheetName val="M-Book for Conc"/>
      <sheetName val="M-Book for FW"/>
      <sheetName val="Vehicles"/>
      <sheetName val="Toolbox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COLUMN"/>
      <sheetName val="CHART OF ACCOUNTS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CERTIFICATE"/>
      <sheetName val="Dropdown"/>
      <sheetName val="Elemental Buildup"/>
      <sheetName val="/VW_x0000_VU_x0000_)_x0000__x0000__x0000_)_x0000__x0000__x0000__x0001__x0000__x0000__x0000_tÏØ0 _x0008__x0000__x0000_ _x0008_"/>
      <sheetName val="INSTR"/>
      <sheetName val="E-Bill No.6 A-O"/>
      <sheetName val="C_(3)2"/>
      <sheetName val="DETAILED__BOQ"/>
      <sheetName val="M-Book_for_Conc"/>
      <sheetName val="M-Book_for_FW"/>
      <sheetName val="Gra¦_x0004_)"/>
      <sheetName val="/VW"/>
      <sheetName val="ConferenceCentre?옰ʒ䄂ʒ鵠ʐ䄂ʒ閐̐䄂ʒ蕈̐"/>
      <sheetName val="Softscape_Buildup"/>
      <sheetName val="Mat'l_Rate"/>
      <sheetName val="C_(3)3"/>
      <sheetName val="Softscape_Buildup1"/>
      <sheetName val="Mat'l_Rate1"/>
      <sheetName val="房屋及建筑物"/>
      <sheetName val="XL4Poppy"/>
      <sheetName val="escalation"/>
      <sheetName val="ANAL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RA-markate"/>
      <sheetName val="BOQ_Direct_selling cost"/>
      <sheetName val="갑지"/>
      <sheetName val="15-MECH"/>
      <sheetName val="PMWeb data"/>
      <sheetName val="SS MH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Ra__stair"/>
      <sheetName val="2.2)Revised Cash Flow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Eq. Mobilization"/>
      <sheetName val="w't table"/>
      <sheetName val="cp-e1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Material List 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입찰내역 발주처 양식"/>
      <sheetName val="B03"/>
      <sheetName val="B09.1"/>
      <sheetName val="Working for RCC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Staffing and Rates IA"/>
      <sheetName val="Chiet t"/>
      <sheetName val="SStaff-Sept2013"/>
      <sheetName val="Index List"/>
      <sheetName val="Type List"/>
      <sheetName val="File Types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Day_work2"/>
      <sheetName val="Gra¦)VW_U"/>
      <sheetName val="/VWVU))tÏØ0  "/>
      <sheetName val="/VWVU))tÏØ0__"/>
      <sheetName val="LIST DO NOT REMOVE"/>
      <sheetName val="Summary of Work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col-reinft1"/>
      <sheetName val="집계표(OPTION)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Employee List"/>
      <sheetName val="2_2)Revised_Cash_Flow"/>
      <sheetName val="B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B6.2 "/>
      <sheetName val="PointNo_5"/>
      <sheetName val="w't_table"/>
      <sheetName val="Elemental_Buildup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SIEMENS"/>
      <sheetName val="Demand"/>
      <sheetName val="Occ"/>
      <sheetName val="Quantity"/>
      <sheetName val="??-BLDG"/>
      <sheetName val="PNT-QUOT-#3"/>
      <sheetName val="COAT&amp;WRAP-QIOT-#3"/>
      <sheetName val="ml"/>
      <sheetName val="PRECAST lightconc-II"/>
      <sheetName val="P&amp;L-BDMC"/>
      <sheetName val="final abstract"/>
      <sheetName val="Detail"/>
      <sheetName val="p&amp;m"/>
      <sheetName val="Voucher"/>
      <sheetName val="Lists"/>
      <sheetName val="_x005f_x0000__x005f_x0000__x005f_x0000__x005f_x0000__x0"/>
      <sheetName val="Staff Acco."/>
      <sheetName val="TBAL9697 -group wise  sdpl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Рабочий лист"/>
      <sheetName val="ФМ"/>
      <sheetName val="Сравнение"/>
      <sheetName val="Table"/>
      <sheetName val="Earthwork"/>
      <sheetName val="GIAVLIEU"/>
      <sheetName val="Project Cost Breakdown"/>
      <sheetName val="%"/>
      <sheetName val="Sub_G1_Five"/>
      <sheetName val="SITE WORK"/>
      <sheetName val="GRSummary"/>
      <sheetName val="Prices"/>
      <sheetName val="Rate summary"/>
      <sheetName val="#REF!"/>
      <sheetName val="SW-TEO"/>
      <sheetName val="科目余额表正式"/>
      <sheetName val="Annex 1 Sect 3a"/>
      <sheetName val="Annex 1 Sect 3a.1"/>
      <sheetName val="Annex 1 Sect 3b"/>
      <sheetName val="Annex 1 Sect 3c"/>
      <sheetName val="HOURLY RATES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BG"/>
      <sheetName val="RAB AR&amp;STR"/>
      <sheetName val="FORM5"/>
      <sheetName val="PT 141- Site A Landscape"/>
      <sheetName val="Summary_of_Work"/>
      <sheetName val="Employee_List"/>
      <sheetName val="d-safe DELUXE"/>
      <sheetName val="70,_0s«iÆøí¬i"/>
      <sheetName val="Geneí¬ i_x0000__x0000_ _x0000_0."/>
      <sheetName val="70_x0000_,/0_x0000_s« i_x0000_Æø í¬ i_x0000_"/>
      <sheetName val="Mall waterproofing"/>
      <sheetName val="MSCP waterproofing"/>
      <sheetName val="-----------------"/>
      <sheetName val="70_x005f_x0000_,/0_x005f_x0000_s«_x005f_x0008_i_x"/>
      <sheetName val="Back up"/>
      <sheetName val="COSTING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INDIGINEOUS ITEMS "/>
      <sheetName val="office"/>
      <sheetName val="Lab"/>
      <sheetName val="Map"/>
      <sheetName val="[SHOPLIST.xls]70_x0000_,/0_x0000_s«_x0008_i_x0000_Æø_x0003_í¬"/>
      <sheetName val="[SHOPLIST.xls]70,/0s«iÆøí¬i"/>
      <sheetName val="XV10017"/>
      <sheetName val="[SHOPLIST.xls][SHOPLIST.xls]70_x0000_"/>
      <sheetName val="[SHOPLIST.xls][SHOPLIST.xls]70,"/>
      <sheetName val="Duct Accesories"/>
      <sheetName val="ConferenceCentre_옰ʒ䄂ʒ鵠ʐ䄂ʒ閐̐䄂ʒ蕈̐"/>
      <sheetName val="MA"/>
      <sheetName val="Rebars"/>
      <sheetName val="PRECAST_lightconc-II"/>
      <sheetName val="final_abstract"/>
      <sheetName val="PRJDATA"/>
      <sheetName val="Master"/>
      <sheetName val="合成単価作成表-BLDG"/>
      <sheetName val="BASE_APR17_HISTOGRAMS"/>
      <sheetName val="GFA_HQ_Building13"/>
      <sheetName val="GFA_Conference12"/>
      <sheetName val="BQ_External12"/>
      <sheetName val="Graph_Data_(DO_NOT_PRINT)11"/>
      <sheetName val="Penthouse_Apartment11"/>
      <sheetName val="LABOUR_HISTOGRAM12"/>
      <sheetName val="StattCo_yCharges11"/>
      <sheetName val="Projet,_methodes_&amp;_couts10"/>
      <sheetName val="Risques_majeurs_&amp;_Frais_Ind_10"/>
      <sheetName val="Raw_Data11"/>
      <sheetName val="Chiet_tinh_dz2211"/>
      <sheetName val="Chiet_tinh_dz3511"/>
      <sheetName val="@risk_rents_and_incentives11"/>
      <sheetName val="Car_park_lease11"/>
      <sheetName val="Net_rent_analysis11"/>
      <sheetName val="Poz-1_11"/>
      <sheetName val="Lab_Cum_Hist11"/>
      <sheetName val="CT_Thang_Mo11"/>
      <sheetName val="LEVEL_SHEET11"/>
      <sheetName val="SPT_vs_PHI11"/>
      <sheetName val="CT__PL10"/>
      <sheetName val="FOL_-_Bar11"/>
      <sheetName val="Customize_Your_Invoice11"/>
      <sheetName val="HVAC_BoQ11"/>
      <sheetName val="Bill_No__211"/>
      <sheetName val="Tender_Summary11"/>
      <sheetName val="Insurance_Ext11"/>
      <sheetName val="budget_summary_(2)10"/>
      <sheetName val="Budget_Analysis_Summary10"/>
      <sheetName val="Body_Sheet10"/>
      <sheetName val="1_0_Executive_Summary10"/>
      <sheetName val="2_Div_14_8"/>
      <sheetName val="Top_sheet10"/>
      <sheetName val="intr_stool_brkup10"/>
      <sheetName val="Bill_18"/>
      <sheetName val="Bill_29"/>
      <sheetName val="Bill_38"/>
      <sheetName val="Bill_48"/>
      <sheetName val="Bill_58"/>
      <sheetName val="Bill_68"/>
      <sheetName val="Bill_78"/>
      <sheetName val="Ap_A8"/>
      <sheetName val="Rate_analysis10"/>
      <sheetName val="POWER_ASSUMPTIONS7"/>
      <sheetName val="Dubai_golf7"/>
      <sheetName val="beam-reinft-IIInd_floor7"/>
      <sheetName val="beam-reinft-machine_rm7"/>
      <sheetName val="SHOPLIST_xls7"/>
      <sheetName val="PROJECT_BRIEF8"/>
      <sheetName val="Invoice_Summary7"/>
      <sheetName val="Civil_Boq6"/>
      <sheetName val="C_(3)8"/>
      <sheetName val="WITHOUT_C&amp;I_PROFIT_(3)6"/>
      <sheetName val="DETAILED__BOQ5"/>
      <sheetName val="M-Book_for_Conc5"/>
      <sheetName val="M-Book_for_FW5"/>
      <sheetName val="BILL_COV4"/>
      <sheetName val="Ra__stair4"/>
      <sheetName val="Activity_List6"/>
      <sheetName val="Softscape_Buildup6"/>
      <sheetName val="Mat'l_Rate6"/>
      <sheetName val="VALVE_CHAMBERS4"/>
      <sheetName val="Fire_Hydrants4"/>
      <sheetName val="B_GATE_VALVE4"/>
      <sheetName val="Sub_G1_Fire4"/>
      <sheetName val="Sub_G12_Fire4"/>
      <sheetName val="PA-_Consutant_5"/>
      <sheetName val="HIRED_LABOUR_CODE5"/>
      <sheetName val="foot-slab_reinft5"/>
      <sheetName val="Day_work3"/>
      <sheetName val="Materials_Cost(PCC)3"/>
      <sheetName val="India_F&amp;S_Template3"/>
      <sheetName val="IO_LIST3"/>
      <sheetName val="Material_3"/>
      <sheetName val="Quote_Sheet3"/>
      <sheetName val="CHART_OF_ACCOUNTS2"/>
      <sheetName val="E-Bill_No_6_A-O2"/>
      <sheetName val="B185-B-9_12"/>
      <sheetName val="B185-B-9_22"/>
      <sheetName val="B09_12"/>
      <sheetName val="BOQ_Direct_selling_cost2"/>
      <sheetName val="PMWeb_data2"/>
      <sheetName val="SS_MH2"/>
      <sheetName val="Eq__Mobilization2"/>
      <sheetName val="w't_table2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Working_for_RCC2"/>
      <sheetName val="2_2)Revised_Cash_Flow1"/>
      <sheetName val="Material_List_1"/>
      <sheetName val="Chiet_t1"/>
      <sheetName val="Staffing_and_Rates_IA1"/>
      <sheetName val="Index_List1"/>
      <sheetName val="Type_List1"/>
      <sheetName val="File_Types1"/>
      <sheetName val="입찰내역_발주처_양식1"/>
      <sheetName val="/VWVU))tÏØ0__1"/>
      <sheetName val="Staff_Acco_"/>
      <sheetName val="TBAL9697_-group_wise__sdpl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BILL_COV5"/>
      <sheetName val="Activity_List7"/>
      <sheetName val="Softscape_Buildup7"/>
      <sheetName val="Mat'l_Rate7"/>
      <sheetName val="Day_work4"/>
      <sheetName val="CHART_OF_ACCOUNTS3"/>
      <sheetName val="E-Bill_No_6_A-O3"/>
      <sheetName val="Eq__Mobilization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???? ??? ??"/>
      <sheetName val="200205C"/>
      <sheetName val="Headings"/>
      <sheetName val="Labour &amp; Plant"/>
      <sheetName val="E_&amp;_R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References"/>
      <sheetName val="Sheet7"/>
      <sheetName val="Common Variables"/>
      <sheetName val="GPL Revenu Update"/>
      <sheetName val="DO NOT TOUCH"/>
      <sheetName val="Work Type"/>
      <sheetName val="UOM"/>
      <sheetName val="Source"/>
      <sheetName val="Lookup"/>
      <sheetName val="ConferenceCentre?옰ʒ䄂ʒ鵠ʐ䄂ʒ閐̐脭め_x0005__x0000_"/>
      <sheetName val="Definitions"/>
      <sheetName val="TESİSAT"/>
      <sheetName val="PTS-1"/>
      <sheetName val="Geneí¬ i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B6_2_1"/>
      <sheetName val="Employee_List1"/>
      <sheetName val="입찰내역_발주처_양식3"/>
      <sheetName val="LIST_DO_NOT_REMOVE1"/>
      <sheetName val="Chiet_t3"/>
      <sheetName val="Staffing_and_Rates_IA3"/>
      <sheetName val="Summary_of_Work1"/>
      <sheetName val="/VWVU))tÏØ0__3"/>
      <sheetName val="Project_Cost_Breakdown"/>
      <sheetName val="Item-_Compact"/>
      <sheetName val="Рабочий_лист"/>
      <sheetName val="PT_141-_Site_A_Landscape"/>
      <sheetName val="Geneí¬_i_0_"/>
      <sheetName val="70,/0s«_iÆø_í¬_i"/>
      <sheetName val="d-safe_DELUXE"/>
      <sheetName val="Annex_1_Sect_3a"/>
      <sheetName val="Annex_1_Sect_3a_1"/>
      <sheetName val="Annex_1_Sect_3b"/>
      <sheetName val="Annex_1_Sect_3c"/>
      <sheetName val="HOURLY_RATES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PE"/>
      <sheetName val="LIST_DO_NOT_REMOVE2"/>
      <sheetName val="B6_2_2"/>
      <sheetName val="Staff_Acco_1"/>
      <sheetName val="TBAL9697_-group_wise__sdpl1"/>
      <sheetName val="Item-_Compact1"/>
      <sheetName val="E_&amp;_R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[SHOPLIST.xls]70_x0000_,/0_x0000_s« i_x0000_Æø í¬"/>
      <sheetName val="Selections"/>
      <sheetName val="steel total"/>
      <sheetName val="ELE BOQ"/>
      <sheetName val="[SHOPLIST.xls]/VW"/>
      <sheetName val="MEP"/>
      <sheetName val="IRR"/>
      <sheetName val="INDEX"/>
      <sheetName val="instructions"/>
      <sheetName val="Resumo Empreitadas"/>
      <sheetName val="Coding"/>
      <sheetName val="CostPlan"/>
      <sheetName val="Database"/>
      <sheetName val="PROJECT BRIEF(EX.NEW)"/>
      <sheetName val="1-G1"/>
      <sheetName val="Payment"/>
      <sheetName val="Input"/>
      <sheetName val="Summ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Header"/>
      <sheetName val="Risk Breakdown Structure"/>
      <sheetName val="Risk_Breakdown_Structure"/>
      <sheetName val="Equipment Rates"/>
      <sheetName val="Cashflow projection"/>
      <sheetName val="superseded"/>
      <sheetName val="AREA OF APPLICATION"/>
      <sheetName val="Steel"/>
      <sheetName val="[SHOPLIST.xls]70"/>
      <sheetName val="[SHOPLIST.xls]70,"/>
      <sheetName val="Home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Final"/>
      <sheetName val="Z- GENERAL PRICE SUMMARY"/>
      <sheetName val="analysis"/>
      <sheetName val="calculation_LC"/>
      <sheetName val="Internet"/>
      <sheetName val="PPA Summary"/>
      <sheetName val="Auswahl"/>
      <sheetName val="Areas_with_SF"/>
      <sheetName val="Area Breakdown PER LEVEL_LINK"/>
      <sheetName val="Confidential"/>
      <sheetName val="70,"/>
      <sheetName val="ConferenceCentre?옰ʒ䄂ʒ鵠ʐ䄂ʒ閐̐脭め_x0005_"/>
      <sheetName val="Base BM-rebar"/>
      <sheetName val="Interior"/>
      <sheetName val="Labour_&amp;_Plant"/>
      <sheetName val="[SHOPLIST_xls][SHOPLIST_xls]70"/>
      <sheetName val="[SHOPLIST_xls][SHOPLIST_xls]70,"/>
      <sheetName val="[SHOPLIST_xls]70,/0s«iÆøí¬"/>
      <sheetName val="[SHOPLIST_xls]70,/0s«iÆøí¬i"/>
      <sheetName val="Z-_GENERAL_PRICE_SUMMARY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TRIAL_BALANCE"/>
      <sheetName val="Ave_wtd_rates"/>
      <sheetName val="Debits_as_on_12_04_08"/>
      <sheetName val="STAFFSCHED_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loor Box "/>
      <sheetName val="[SHOPLIST.xls][SHOPLIST.xls]70_"/>
      <sheetName val="[SHOPLIST.xls]/VW_x0000_VU_x0000_)_x0000__x0000__x0000_)_x0000__x0000__x0000_"/>
      <sheetName val="E H - H. W.P."/>
      <sheetName val="E. H. Treatment for pile cap"/>
      <sheetName val="금융비용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AC"/>
      <sheetName val="PNTEXT"/>
      <sheetName val="Geneí¬i___0_"/>
      <sheetName val="70_,_0_s«i_Æøí¬i_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mw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PA-_Consutant_7"/>
      <sheetName val="WITHOUT_C&amp;I_PROFIT_(3)9"/>
      <sheetName val="DETAILED__BOQ7"/>
      <sheetName val="M-Book_for_Conc7"/>
      <sheetName val="M-Book_for_FW7"/>
      <sheetName val="HIRED_LABOUR_CODE7"/>
      <sheetName val="foot-slab_reinft7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VALVE_CHAMBERS6"/>
      <sheetName val="Fire_Hydrants6"/>
      <sheetName val="B_GATE_VALVE6"/>
      <sheetName val="Sub_G1_Fire6"/>
      <sheetName val="Sub_G12_Fire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't_table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lemental_Buildup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Working_for_RCC5"/>
      <sheetName val="2_2)Revised_Cash_Flow4"/>
      <sheetName val="PointNo_5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Summary_of_Work2"/>
      <sheetName val="PRECAST_lightconc-II6"/>
      <sheetName val="final_abstract6"/>
      <sheetName val="Staff_Acco_2"/>
      <sheetName val="TBAL9697_-group_wise__sdpl2"/>
      <sheetName val="SITE_WORK1"/>
      <sheetName val="Рабочий_лист1"/>
      <sheetName val="Employee_List2"/>
      <sheetName val="E_&amp;_R2"/>
      <sheetName val="Rate_summary1"/>
      <sheetName val="d-safe_DELUXE1"/>
      <sheetName val="Back_up1"/>
      <sheetName val="PT_141-_Site_A_Landscape1"/>
      <sheetName val="RAB_AR&amp;STR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ￒlￒmￒnￒaￒSￒmￒaￒy"/>
      <sheetName val="Food"/>
      <sheetName val="SRC-B3U2"/>
      <sheetName val="Vendors"/>
      <sheetName val="Rates"/>
      <sheetName val="[SHOPLIST.xls]/VWVU))tÏØ0  "/>
      <sheetName val="[SHOPLIST.xls]/VWVU))tÏØ0__"/>
      <sheetName val="BLOCK-A (MEA.SHEET)"/>
      <sheetName val="Mix Design"/>
      <sheetName val="std-rates"/>
      <sheetName val="ACC"/>
      <sheetName val="Project_Cost_Breakdown2"/>
      <sheetName val="LIST_DO_NOT_REMOVE3"/>
      <sheetName val="B6_2_3"/>
      <sheetName val="Item-_Compact2"/>
      <sheetName val="Annex_1_Sect_3a2"/>
      <sheetName val="Annex_1_Sect_3a_12"/>
      <sheetName val="Annex_1_Sect_3b2"/>
      <sheetName val="Annex_1_Sect_3c2"/>
      <sheetName val="HOURLY_RATES2"/>
      <sheetName val="Geneí¬_i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????_???_??2"/>
      <sheetName val="Geneí¬_i1"/>
      <sheetName val="AREA_OF_APPLICATION1"/>
      <sheetName val="Floor_Box_1"/>
      <sheetName val="[SHOPLIST.xls][SHOPLIST.xls][SH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Equip"/>
      <sheetName val="Materials "/>
      <sheetName val="Labour"/>
      <sheetName val="MAchinery(R1)"/>
      <sheetName val="Architect"/>
      <sheetName val="PRJ_DATA"/>
      <sheetName val="dv_info"/>
      <sheetName val="Bill.10"/>
      <sheetName val="BaseWeight"/>
      <sheetName val="VIABILITY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CSC"/>
      <sheetName val="Cost Heading"/>
      <sheetName val="D &amp; W sizes"/>
      <sheetName val="DetEst"/>
      <sheetName val="SOPMA DD"/>
      <sheetName val="1.2 Staff Schedule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Data Sheet"/>
      <sheetName val="C1ㅇ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Rate_analysis11"/>
      <sheetName val="RMOPS"/>
      <sheetName val="Dropdowns"/>
      <sheetName val="Projects"/>
      <sheetName val="A1-Continuous"/>
      <sheetName val="Hic_150EOffice"/>
      <sheetName val="Results"/>
      <sheetName val="door"/>
      <sheetName val="window"/>
      <sheetName val="Appendix B"/>
      <sheetName val="Attach 4-18"/>
      <sheetName val="TTL"/>
      <sheetName val="BOQp4"/>
      <sheetName val="Site Dev BOQ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Summary "/>
      <sheetName val="B04-A - DIA SUDEER"/>
      <sheetName val="04D - Tanmyat"/>
      <sheetName val="13- B04-B &amp; C"/>
      <sheetName val=" SITE 09 B04-B&amp;C-AFAQ"/>
      <sheetName val="工程量"/>
      <sheetName val="[SHOPLIST.xls]/VWVU))tÏØ0__1"/>
      <sheetName val="[SHOPLIST.xls]/VWVU))tÏØ0__2"/>
      <sheetName val="[SHOPLIST.xls]/VWVU))tÏØ0__3"/>
      <sheetName val="[SHOPLIST.xls]70,/0s«_iÆø_í¬_i"/>
      <sheetName val="[SHOPLIST.xls]70?,/0?s«i?Æøí¬i?"/>
      <sheetName val="[SHOPLIST.xls]/VWVU))tÏØ0__4"/>
      <sheetName val="BOQ (2)"/>
      <sheetName val="Names"/>
      <sheetName val="LABOUR RATE"/>
      <sheetName val="Material Rate"/>
      <sheetName val="Labor abs-PW"/>
      <sheetName val="Labor abs-NMR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Material&amp;equipment"/>
      <sheetName val="MN T.B."/>
      <sheetName val="COMPLEXALL"/>
      <sheetName val="Model"/>
      <sheetName val="CONSTRUCTION COMPONENT"/>
      <sheetName val="SO"/>
      <sheetName val="grid"/>
      <sheetName val="para"/>
      <sheetName val="kppl pl"/>
      <sheetName val="Basic Rates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Dash board"/>
      <sheetName val="11"/>
      <sheetName val="70_x0000_,/0_x0000_s«_x0008_i_x"/>
      <sheetName val="[SHOPLIST.xls][SHOPLIST.xls]70"/>
      <sheetName val="[SHOPLIST.xls]/VWVU))tÏØ0__5"/>
      <sheetName val="[SHOPLIST.xls]/VWVU))tÏØ0__6"/>
      <sheetName val="[SHOPLIST.xls]/VWVU))tÏØ0__7"/>
      <sheetName val="Div.07 Thermal &amp; Moisture"/>
      <sheetName val="Data Validation"/>
      <sheetName val="TOSHIBA-Structure"/>
      <sheetName val="NKC6"/>
      <sheetName val="Div26 - Elect"/>
      <sheetName val="CHUNG CU CARRILON"/>
      <sheetName val="PRL"/>
      <sheetName val="Flight-1"/>
      <sheetName val="Estimation"/>
      <sheetName val="Finansal tamamlanma Eğrisi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Equipment_Rates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Config-C"/>
      <sheetName val="Service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Cost_any"/>
      <sheetName val="Set"/>
      <sheetName val="AREAS"/>
      <sheetName val="Labour Rate "/>
      <sheetName val="(M+L)"/>
      <sheetName val="Names&amp;Cases"/>
      <sheetName val="[SHOPLIST_xls]70"/>
      <sheetName val="[SHOPLIST_xls]70,"/>
      <sheetName val="70,/0s«iÆøí¬"/>
      <sheetName val="Sheet Index"/>
      <sheetName val="Trade Summary"/>
      <sheetName val="Report"/>
      <sheetName val="PROCTOR"/>
      <sheetName val="Status Summary"/>
      <sheetName val="Calculations"/>
      <sheetName val="P1926-H2B Pkg 2A&amp;2B"/>
      <sheetName val="P1940-H2B Pkg 1 Guestrooms"/>
      <sheetName val="P1929-DHCT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Materials_"/>
      <sheetName val="PB"/>
      <sheetName val="Tables"/>
      <sheetName val="Detbal"/>
      <sheetName val="Harewood"/>
      <sheetName val="Balance Sheet"/>
      <sheetName val="P-Sum-Cab"/>
      <sheetName val="Qty-UG"/>
      <sheetName val="B2-DV No.02"/>
      <sheetName val="LANGUAGE"/>
      <sheetName val="钢筋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IF COST ITEM"/>
      <sheetName val="Rates for public areas"/>
      <sheetName val="Rate_analysis12"/>
      <sheetName val="Base_BM-reba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Rate_analysis13"/>
      <sheetName val="[SHOPLIST_xls]701"/>
      <sheetName val="[SHOPLIST_xls]70,1"/>
      <sheetName val="Materials_1"/>
      <sheetName val="Base_BM-rebar1"/>
      <sheetName val="Cashflow_projectio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Z-_GENERAL_PRICE_SUMMARY2"/>
      <sheetName val="Equipment_Rates1"/>
      <sheetName val="E_H_-_H__W_P_1"/>
      <sheetName val="E__H__Treatment_for_pile_cap1"/>
      <sheetName val="Dash_board"/>
      <sheetName val="Data_Sheet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[SHOPLIST_xls][SHOPLIST_xls][S1"/>
      <sheetName val="[SHOPLIST_xls][SHOPLIST_xls]707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 Summary-2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02"/>
      <sheetName val="03"/>
      <sheetName val="04"/>
      <sheetName val="01"/>
      <sheetName val="PLT-SUM"/>
      <sheetName val="DDL"/>
      <sheetName val="_SHOPLIST_xls_70"/>
      <sheetName val="_SHOPLIST_xls_70,_0s«iÆøí¬i"/>
      <sheetName val="Rate_analysis14"/>
      <sheetName val="Cashflow_projection3"/>
      <sheetName val="[SHOPLIST_xls]703"/>
      <sheetName val="[SHOPLIST_xls]70,3"/>
      <sheetName val="Base_BM-rebar3"/>
      <sheetName val="[SHOPLIST_xls]/VW3"/>
      <sheetName val="Service_Type3"/>
      <sheetName val="Contract_Division3"/>
      <sheetName val="SubContract_Type3"/>
      <sheetName val="_SHOPLIST_xls_703"/>
      <sheetName val="_SHOPLIST_xls_70,_0s«iÆøí¬i3"/>
      <sheetName val="[SHOPLIST_xls][SHOPLIST_xls][S3"/>
      <sheetName val="Service_Type2"/>
      <sheetName val="Contract_Division2"/>
      <sheetName val="SubContract_Type2"/>
      <sheetName val="_SHOPLIST_xls_702"/>
      <sheetName val="_SHOPLIST_xls_70,_0s«iÆøí¬i2"/>
      <sheetName val="Service_Type1"/>
      <sheetName val="Contract_Division1"/>
      <sheetName val="SubContract_Type1"/>
      <sheetName val="_SHOPLIST_xls_701"/>
      <sheetName val="_SHOPLIST_xls_70,_0s«iÆøí¬i1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Laundry"/>
      <sheetName val="SCHEDULE"/>
      <sheetName val="Recon Template"/>
      <sheetName val="Attach_4-18"/>
      <sheetName val="Ewaan_Show_Kitchen_(2)"/>
      <sheetName val="Cash_Flow_Working"/>
      <sheetName val="2F_회의실견적(5_14_일대)"/>
      <sheetName val="_HIT-&gt;HMC_견적(3900)"/>
      <sheetName val="P-100_MRF_DB_R1"/>
      <sheetName val="Appendix_B"/>
      <sheetName val="MN_T_B_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Cost_Heading"/>
      <sheetName val="D_&amp;_W_sizes"/>
      <sheetName val="SOPMA_DD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Data_I_(2)"/>
      <sheetName val="rEFERENCES_"/>
      <sheetName val="PRICE_INFO"/>
      <sheetName val="RC_SUMMARY"/>
      <sheetName val="LABOUR_PRODUCTIVITY-TAV"/>
      <sheetName val="MATERIAL_PRICES"/>
      <sheetName val="Finansal_tamamlanma_Eğrisi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Labour_Rate_"/>
      <sheetName val="precast_RC_element"/>
      <sheetName val="pile_Fabrication"/>
      <sheetName val="New_Bld"/>
      <sheetName val="Estimate for approval"/>
      <sheetName val="ce"/>
      <sheetName val="AOP_Summary-2"/>
      <sheetName val="[SHOPLIST.xls]70_x0000_,/0_x0000_s«_x0008_i_x"/>
      <sheetName val="KP1590_E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B09_112"/>
      <sheetName val="BOQ_Direct_selling_cost13"/>
      <sheetName val="Working_for_RCC12"/>
      <sheetName val="B185-B-9_112"/>
      <sheetName val="B185-B-9_212"/>
      <sheetName val="CHART_OF_ACCOUNTS12"/>
      <sheetName val="E-Bill_No_6_A-O12"/>
      <sheetName val="Elemental_Buildup11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PointNo_511"/>
      <sheetName val="2_2)Revised_Cash_Flow11"/>
      <sheetName val="Employee_List9"/>
      <sheetName val="SS_MH12"/>
      <sheetName val="Index_List11"/>
      <sheetName val="Type_List11"/>
      <sheetName val="File_Types11"/>
      <sheetName val="Chiet_t11"/>
      <sheetName val="Staffing_and_Rates_IA11"/>
      <sheetName val="입찰내역_발주처_양식11"/>
      <sheetName val="Summary_of_Work9"/>
      <sheetName val="/VWVU))tÏØ0__12"/>
      <sheetName val="LIST_DO_NOT_REMOVE10"/>
      <sheetName val="Material_List_11"/>
      <sheetName val="PRECAST_lightconc-II13"/>
      <sheetName val="final_abstract13"/>
      <sheetName val="B6_2_10"/>
      <sheetName val="Staff_Acco_9"/>
      <sheetName val="TBAL9697_-group_wise__sdpl9"/>
      <sheetName val="Project_Cost_Breakdown9"/>
      <sheetName val="Item-_Compact9"/>
      <sheetName val="E_&amp;_R9"/>
      <sheetName val="Рабочий_лист8"/>
      <sheetName val="Annex_1_Sect_3a9"/>
      <sheetName val="Annex_1_Sect_3a_19"/>
      <sheetName val="Annex_1_Sect_3b9"/>
      <sheetName val="Annex_1_Sect_3c9"/>
      <sheetName val="HOURLY_RATES9"/>
      <sheetName val="PT_141-_Site_A_Landscape8"/>
      <sheetName val="SITE_WORK8"/>
      <sheetName val="Rate_summary8"/>
      <sheetName val="d-safe_DELUXE8"/>
      <sheetName val="Back_up8"/>
      <sheetName val="RAB_AR&amp;STR8"/>
      <sheetName val="Duct_Accesories8"/>
      <sheetName val="train_cash8"/>
      <sheetName val="accom_cash8"/>
      <sheetName val="INDIGINEOUS_ITEMS_8"/>
      <sheetName val="Common_Variables8"/>
      <sheetName val="Mall_waterproofing8"/>
      <sheetName val="MSCP_waterproofing8"/>
      <sheetName val="[SHOPLIST_xls]70,/0s«iÆøí¬i8"/>
      <sheetName val="GPL_Revenu_Update8"/>
      <sheetName val="DO_NOT_TOUCH8"/>
      <sheetName val="Work_Type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PROJECT_BRIEF(EX_NEW)8"/>
      <sheetName val="PPA_Summary4"/>
      <sheetName val="Mix_Design4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%_prog_figs_-u5_and_total4"/>
      <sheetName val="_VWVU))tÏØ0__5"/>
      <sheetName val="Floor_Box_5"/>
      <sheetName val="[SHOPLIST_xls]/VWVU))tÏØ0__8"/>
      <sheetName val="[SHOPLIST_xls]/VWVU))tÏØ0__9"/>
      <sheetName val="Equipment_Rates3"/>
      <sheetName val="[SHOPLIST_xls][SHOPLIST_xls]711"/>
      <sheetName val="Materials_3"/>
      <sheetName val="Dash_board3"/>
      <sheetName val="Site_Dev_BOQ3"/>
      <sheetName val="1_2_Staff_Schedule4"/>
      <sheetName val="[SHOPLIST_xls]/VWVU))tÏØ0__14"/>
      <sheetName val="[SHOPLIST_xls]/VWVU))tÏØ0__2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Data_Sheet3"/>
      <sheetName val="tender_allowances3"/>
      <sheetName val="_Summary_BKG_0343"/>
      <sheetName val="BILL_3R3"/>
      <sheetName val="BLOCK-A_(MEA_SHEET)3"/>
      <sheetName val="Bill_103"/>
      <sheetName val="Labour_Costs3"/>
      <sheetName val="[SHOPLIST_xls]/VWVU))tÏØ0__33"/>
      <sheetName val="[SHOPLIST_xls]70,/0s«_iÆø_í¬_i3"/>
      <sheetName val="[SHOPLIST_xls]70?,/0?s«i?Æøí¬i3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Div_07_Thermal_&amp;_Moisture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[SHOPLIST.xls][SHOPLIST.xls]/VW"/>
      <sheetName val="4"/>
      <sheetName val="Core Data"/>
      <sheetName val="ARBQ"/>
      <sheetName val="HWDG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_SHOPLIST.xls__SHOPLIST.xls_70_"/>
      <sheetName val="_SHOPLIST.xls__SHOPLIST.xls_70,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[SHOPLIST.xls]/VWVU))tÏØ0__8"/>
      <sheetName val="[SHOPLIST.xls]/VWVU))tÏØ0__9"/>
      <sheetName val="PDT(L)1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공문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Sec__A-PQ"/>
      <sheetName val="Preamble_B"/>
      <sheetName val="Sec__C-Dayworks"/>
      <sheetName val="d5_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税费"/>
      <sheetName val="L (4)"/>
      <sheetName val="ICM"/>
      <sheetName val="Det_Des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Build-up"/>
      <sheetName val="[SHOPLIST.xls][SH"/>
      <sheetName val="slipsumpR"/>
      <sheetName val="EE-PROP"/>
      <sheetName val="Estimate_for_approval"/>
      <sheetName val="[SHOPLIST.xls]70_"/>
      <sheetName val="70,/0s«iÆøí¬i1"/>
      <sheetName val="70,/0s«_iÆø_í¬"/>
      <sheetName val="70,/0s«iÆøí¬i2"/>
      <sheetName val="70,/0s«iÆøí¬i3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DRUM"/>
      <sheetName val="BOQ.1.92"/>
      <sheetName val="Sheet_Index"/>
      <sheetName val="Balance_Sheet"/>
      <sheetName val="Section_by_layers_old"/>
      <sheetName val="Steel-Circular"/>
      <sheetName val="Backup"/>
      <sheetName val="Abs PMRL"/>
      <sheetName val="Rate_analysis15"/>
      <sheetName val="[SHOPLIST_xls]70_"/>
      <sheetName val="Specialist"/>
      <sheetName val="Manpower"/>
      <sheetName val="Deliverables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B-3_2_EB"/>
      <sheetName val="Trade_Summary"/>
      <sheetName val="Summary_"/>
      <sheetName val="B04-A_-_DIA_SUDEER"/>
      <sheetName val="04D_-_Tanmyat"/>
      <sheetName val="13-_B04-B_&amp;_C"/>
      <sheetName val="_SITE_09_B04-B&amp;C-AFAQ"/>
      <sheetName val="[SHOPLIST_xls]/VWVU))tÏØ0__61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Ref Arch"/>
      <sheetName val="[SHOPLIST_xls]/VWVU))tÏØ0  "/>
      <sheetName val="Staff"/>
      <sheetName val="Staff OLD "/>
      <sheetName val="Master data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2gii"/>
      <sheetName val="BQLIST"/>
      <sheetName val="CPA33-34"/>
      <sheetName val="Indices"/>
      <sheetName val="conc-foot-gradeslab"/>
      <sheetName val="Comp equip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[SHOPLIST_xls][SH"/>
      <sheetName val="Initial Data"/>
      <sheetName val="Package Status"/>
      <sheetName val="3"/>
      <sheetName val="T&amp;M"/>
      <sheetName val="piedathot"/>
      <sheetName val="projcasflo"/>
      <sheetName val="supdata"/>
      <sheetName val="devbud"/>
      <sheetName val="Pivots"/>
      <sheetName val="Basic Rate"/>
      <sheetName val="MASTER_RATE ANALYSIS"/>
      <sheetName val="Appendix-A -GRAND SUMMARY"/>
      <sheetName val="D9 (New Rate)"/>
      <sheetName val="Validation"/>
      <sheetName val="S"/>
      <sheetName val="6.2 Floor Finishes"/>
      <sheetName val="Ledger"/>
      <sheetName val="Data "/>
      <sheetName val="المعادلات"/>
      <sheetName val="Cumulative Rail "/>
      <sheetName val="집계표"/>
      <sheetName val="개시대사 (2)"/>
      <sheetName val="MAIN SUMMARY"/>
      <sheetName val="[SHOPLIST.xls]/VWVU))tÏØ0__10"/>
      <sheetName val="[SHOPLIST.xls]/VWVU))tÏØ0__11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Div Summary"/>
      <sheetName val="Wordsdata"/>
      <sheetName val="ConferenceCentre_옰ʒ䄂ʒ鵠ʐ䄂ʒ閐̐脭め_x0005_"/>
      <sheetName val="[SHOPLIST.xls]70,/0s«iÆøí¬"/>
      <sheetName val="Bill No.1"/>
      <sheetName val="Other Cost Norms"/>
      <sheetName val="Process"/>
      <sheetName val="Refinery"/>
      <sheetName val="Fructose"/>
      <sheetName val="Utilities"/>
      <sheetName val="Pipesizes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Portfolio List"/>
      <sheetName val="Detail Page"/>
      <sheetName val="Micro"/>
      <sheetName val=" Estimate  "/>
      <sheetName val="Equip."/>
      <sheetName val="Book1"/>
      <sheetName val="Core_Data"/>
      <sheetName val="CIF_COST_ITEM"/>
      <sheetName val="Rates_for_public_areas"/>
      <sheetName val="P1926-H2B_Pkg_2A&amp;2B"/>
      <sheetName val="P1940-H2B_Pkg_1_Guestrooms"/>
      <sheetName val="Recon_Template"/>
      <sheetName val="[SHOPLIST_xls][SHOPLIST_xls]/VW"/>
      <sheetName val="Account Codes"/>
      <sheetName val="Asset Desc"/>
      <sheetName val="Weekly"/>
      <sheetName val="S-Curve Update"/>
      <sheetName val="TABLO-3"/>
      <sheetName val="Transport"/>
      <sheetName val="Indirect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SI 22"/>
      <sheetName val="TO List"/>
      <sheetName val="Qualifications"/>
      <sheetName val="CCTV DATA"/>
      <sheetName val="SLHW"/>
      <sheetName val="GFA_HQ_Building31"/>
      <sheetName val="GFA_Conference30"/>
      <sheetName val="BQ_External30"/>
      <sheetName val="Raw_Data29"/>
      <sheetName val="Penthouse_Apartment29"/>
      <sheetName val="StattCo_yCharges29"/>
      <sheetName val="Chiet_tinh_dz2229"/>
      <sheetName val="Chiet_tinh_dz3529"/>
      <sheetName val="CT_Thang_Mo29"/>
      <sheetName val="LABOUR_HISTOGRAM30"/>
      <sheetName val="@risk_rents_and_incentives29"/>
      <sheetName val="Car_park_lease29"/>
      <sheetName val="Net_rent_analysis29"/>
      <sheetName val="Poz-1_29"/>
      <sheetName val="Lab_Cum_Hist29"/>
      <sheetName val="Graph_Data_(DO_NOT_PRINT)29"/>
      <sheetName val="Bill_No__229"/>
      <sheetName val="budget_summary_(2)28"/>
      <sheetName val="Budget_Analysis_Summary28"/>
      <sheetName val="CT__PL28"/>
      <sheetName val="Projet,_methodes_&amp;_couts28"/>
      <sheetName val="Risques_majeurs_&amp;_Frais_Ind_28"/>
      <sheetName val="LEVEL_SHEET29"/>
      <sheetName val="FOL_-_Bar29"/>
      <sheetName val="SPT_vs_PHI29"/>
      <sheetName val="Body_Sheet28"/>
      <sheetName val="1_0_Executive_Summary28"/>
      <sheetName val="intr_stool_brkup28"/>
      <sheetName val="Customize_Your_Invoice29"/>
      <sheetName val="HVAC_BoQ29"/>
      <sheetName val="Bill_227"/>
      <sheetName val="Tender_Summary29"/>
      <sheetName val="Insurance_Ext29"/>
      <sheetName val="2_Div_14_26"/>
      <sheetName val="SHOPLIST_xls25"/>
      <sheetName val="Top_sheet28"/>
      <sheetName val="Ap_A26"/>
      <sheetName val="Bill_126"/>
      <sheetName val="Bill_326"/>
      <sheetName val="Bill_426"/>
      <sheetName val="Bill_526"/>
      <sheetName val="Bill_626"/>
      <sheetName val="Bill_726"/>
      <sheetName val="PROJECT_BRIEF26"/>
      <sheetName val="C_(3)26"/>
      <sheetName val="Invoice_Summary25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lemental_Buildup19"/>
      <sheetName val="Eq__Mobilization20"/>
      <sheetName val="w't_table19"/>
      <sheetName val="BOQ_Direct_selling_cost21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185-B-9_120"/>
      <sheetName val="B185-B-9_220"/>
      <sheetName val="Material_List_19"/>
      <sheetName val="CHART_OF_ACCOUNTS20"/>
      <sheetName val="E-Bill_No_6_A-O20"/>
      <sheetName val="PointNo_519"/>
      <sheetName val="Working_for_RCC20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Chiet_t19"/>
      <sheetName val="Staffing_and_Rates_IA19"/>
      <sheetName val="Project_Cost_Breakdown17"/>
      <sheetName val="Рабочий_лист16"/>
      <sheetName val="/VWVU))tÏØ0__20"/>
      <sheetName val="Employee_List17"/>
      <sheetName val="B6_2_18"/>
      <sheetName val="PRECAST_lightconc-II21"/>
      <sheetName val="final_abstract21"/>
      <sheetName val="Staff_Acco_17"/>
      <sheetName val="TBAL9697_-group_wise__sdpl17"/>
      <sheetName val="Rate_summary16"/>
      <sheetName val="Item-_Compact17"/>
      <sheetName val="E_&amp;_R17"/>
      <sheetName val="Annex_1_Sect_3a17"/>
      <sheetName val="Annex_1_Sect_3a_117"/>
      <sheetName val="Annex_1_Sect_3b17"/>
      <sheetName val="Annex_1_Sect_3c17"/>
      <sheetName val="HOURLY_RATES17"/>
      <sheetName val="RAB_AR&amp;STR16"/>
      <sheetName val="SITE_WORK16"/>
      <sheetName val="Back_up16"/>
      <sheetName val="d-safe_DELUXE16"/>
      <sheetName val="PT_141-_Site_A_Landscape16"/>
      <sheetName val="Common_Variables16"/>
      <sheetName val="????_???_??16"/>
      <sheetName val="INDIGINEOUS_ITEMS_16"/>
      <sheetName val="Duct_Accesories16"/>
      <sheetName val="[SHOPLIST_xls]70,/0s«iÆøí¬i16"/>
      <sheetName val="Mall_waterproofing16"/>
      <sheetName val="MSCP_waterproofing16"/>
      <sheetName val="train_cash16"/>
      <sheetName val="accom_cash16"/>
      <sheetName val="[SHOPLIST_xls][SHOPLIST_xls]726"/>
      <sheetName val="Labour_&amp;_Plant16"/>
      <sheetName val="GPL_Revenu_Update16"/>
      <sheetName val="DO_NOT_TOUCH16"/>
      <sheetName val="Work_Type16"/>
      <sheetName val="Geneí¬_i15"/>
      <sheetName val="Ave_wtd_rates16"/>
      <sheetName val="Debits_as_on_12_04_0816"/>
      <sheetName val="STAFFSCHED_16"/>
      <sheetName val="TRIAL_BALANCE16"/>
      <sheetName val="[SHOPLIST_xls][SHOPLIST_xls][11"/>
      <sheetName val="PROJECT_BRIEF(EX_NEW)16"/>
      <sheetName val="Cashflow_projection11"/>
      <sheetName val="PPA_Summary12"/>
      <sheetName val="Risk_Breakdown_Structure15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steel_total15"/>
      <sheetName val="ELE_BOQ15"/>
      <sheetName val="AREA_OF_APPLICATION15"/>
      <sheetName val="Floor_Box_13"/>
      <sheetName val="[SHOPLIST_xls]7011"/>
      <sheetName val="[SHOPLIST_xls]70,11"/>
      <sheetName val="Base_BM-rebar11"/>
      <sheetName val="Z-_GENERAL_PRICE_SUMMARY12"/>
      <sheetName val="Equipment_Rates11"/>
      <sheetName val="[SHOPLIST_xls][SHOPLIST_xls]727"/>
      <sheetName val="E_H_-_H__W_P_11"/>
      <sheetName val="E__H__Treatment_for_pile_cap11"/>
      <sheetName val="Resumo_Empreitadas12"/>
      <sheetName val="Labour_Costs11"/>
      <sheetName val="BLOCK-A_(MEA_SHEET)11"/>
      <sheetName val="Ewaan_Show_Kitchen_(2)8"/>
      <sheetName val="Cash_Flow_Working8"/>
      <sheetName val="%_prog_figs_-u5_and_total12"/>
      <sheetName val="_VWVU))tÏØ0__13"/>
      <sheetName val="Data_Sheet11"/>
      <sheetName val="Mix_Design12"/>
      <sheetName val="[SHOPLIST_xls]/VW11"/>
      <sheetName val="[SHOPLIST_xls]/VWVU))tÏØ0__55"/>
      <sheetName val="[SHOPLIST_xls]/VWVU))tÏØ0__56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Bill_1011"/>
      <sheetName val="Cost_Heading8"/>
      <sheetName val="D_&amp;_W_sizes8"/>
      <sheetName val="SOPMA_DD8"/>
      <sheetName val="1_2_Staff_Schedule12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Attach_4-188"/>
      <sheetName val="Service_Type9"/>
      <sheetName val="Contract_Division9"/>
      <sheetName val="SubContract_Type9"/>
      <sheetName val="_SHOPLIST_xls_708"/>
      <sheetName val="_SHOPLIST_xls_70,_0s«iÆøí¬i8"/>
      <sheetName val="[SHOPLIST_xls]/VWVU))tÏØ0__57"/>
      <sheetName val="[SHOPLIST_xls]/VWVU))tÏØ0__58"/>
      <sheetName val="PRICE_INFO8"/>
      <sheetName val="RC_SUMMARY8"/>
      <sheetName val="LABOUR_PRODUCTIVITY-TAV8"/>
      <sheetName val="MATERIAL_PRICES8"/>
      <sheetName val="P-100_MRF_DB_R18"/>
      <sheetName val="Materials_11"/>
      <sheetName val="Appendix_B4"/>
      <sheetName val="Site_Dev_BOQ11"/>
      <sheetName val="tender_allowances11"/>
      <sheetName val="_Summary_BKG_03411"/>
      <sheetName val="BILL_3R11"/>
      <sheetName val="2F_회의실견적(5_14_일대)4"/>
      <sheetName val="_HIT-&gt;HMC_견적(3900)4"/>
      <sheetName val="[SHOPLIST_xls]/VWVU))tÏØ0__59"/>
      <sheetName val="[SHOPLIST_xls]70,/0s«_iÆø_í¬_11"/>
      <sheetName val="[SHOPLIST_xls]70?,/0?s«i?Æøí¬11"/>
      <sheetName val="Data_I_(2)8"/>
      <sheetName val="rEFERENCES_8"/>
      <sheetName val="MN_T_B_8"/>
      <sheetName val="Dash_board11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Div_07_Thermal_&amp;_Moisture2"/>
      <sheetName val="Data_Validation2"/>
      <sheetName val="Div26_-_Elect2"/>
      <sheetName val="CHUNG_CU_CARRILON2"/>
      <sheetName val="Labour_Rate_8"/>
      <sheetName val="[SHOPLIST_xls][SHOPLIST_xls]728"/>
      <sheetName val="[SHOPLIST_xls]/VWVU))tÏØ0__60"/>
      <sheetName val="BOQ_1_92"/>
      <sheetName val="[SHOPLIST_xls]/VWVU))tÏØ0__62"/>
      <sheetName val="Abs_PMRL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WIP"/>
      <sheetName val="TBEAM"/>
      <sheetName val="WATER DUCT - IC 21"/>
      <sheetName val="Gene��_x0008_i_x0000__x0000__x0014__x0000_0."/>
      <sheetName val="70_x0000_,/0_x0000_s�_x0008_i_x0000_��_x0003_��_x0008_i_x0000_"/>
      <sheetName val="Top_sh_x0000__x0000__x0001_Ԁ"/>
      <sheetName val="BoQ-22-8-2019"/>
      <sheetName val="Tech"/>
      <sheetName val="Div 10-Specialities "/>
      <sheetName val="MALE &amp; FEMALE "/>
      <sheetName val="DISABLE"/>
      <sheetName val="VIP"/>
      <sheetName val="ABLUTION"/>
      <sheetName val="JANITOR"/>
      <sheetName val="[SHOPLIST.xls]70,/0s«i_x"/>
      <sheetName val="/VWVU))"/>
      <sheetName val="701"/>
      <sheetName val="70,1"/>
      <sheetName val="[SHOPLIST_xls][S1"/>
      <sheetName val="702"/>
      <sheetName val="70,2"/>
      <sheetName val="[SHOPLIST_xls][S2"/>
      <sheetName val="BORDGC"/>
      <sheetName val="Drop down"/>
      <sheetName val="IO"/>
      <sheetName val="FAL intern"/>
      <sheetName val="Spacing of Delineators"/>
      <sheetName val="P-Ins &amp; Bonds"/>
      <sheetName val="Surbhi"/>
      <sheetName val="[SHOPLIST.xls]/VWVU))tÏØ0__12"/>
      <sheetName val="[SHOPLIST.xls]/VWVU))tÏØ0__17"/>
      <sheetName val="[SHOPLIST.xls]/VWVU))tÏØ0__16"/>
      <sheetName val="[SHOPLIST.xls]/VWVU))tÏØ0__14"/>
      <sheetName val="[SHOPLIST.xls]/VWVU))tÏØ0__13"/>
      <sheetName val="[SHOPLIST.xls]/VWVU))tÏØ0__15"/>
      <sheetName val="[SHOPLIST.xls]/VWVU))tÏØ0__18"/>
      <sheetName val="[SHOPLIST.xls]/VWVU))tÏØ0__19"/>
      <sheetName val="[SHOPLIST.xls]70___0_s__i_____2"/>
      <sheetName val="[SHOPLIST.xls]_VW__VU_________2"/>
      <sheetName val="[SHOPLIST.xls]_VW__VU_________3"/>
      <sheetName val="[SHOPLIST.xls]70___0_s__i_____3"/>
      <sheetName val="[SHOPLIST.xls]70_x005f_x0000___0_x0_2"/>
      <sheetName val="[SHOPLIST.xls]70___0_s__i_____4"/>
      <sheetName val="[SHOPLIST.xls][SHOPLIST.xls]7_2"/>
      <sheetName val="[SHOPLIST.xls][SHOPLIST.xls]7_3"/>
      <sheetName val="[SHOPLIST.xls][SHOPLIST_xls]7_2"/>
      <sheetName val="[SHOPLIST.xls][SHOPLIST_xls]7_3"/>
      <sheetName val="[SHOPLIST.xls][SHOPLIST.xls]__2"/>
      <sheetName val="[SHOPLIST.xls][SHOPLIST.xls]7_4"/>
      <sheetName val="National"/>
      <sheetName val="FLOOR AND CEILING"/>
      <sheetName val="area comp 2011 01 18 (2)"/>
      <sheetName val="Bill3-Basement"/>
      <sheetName val="drop down lists"/>
      <sheetName val="PH 5"/>
      <sheetName val="BM"/>
      <sheetName val="[SHOPLIST.xls]70_x005f_x0000_,/0_x000"/>
      <sheetName val="Comp_equip"/>
      <sheetName val="Contractor_Application"/>
      <sheetName val="General_Summary"/>
      <sheetName val="08_MEP_Summary"/>
      <sheetName val="Addnl_works"/>
      <sheetName val="B3__Material_on_Site-Detail"/>
      <sheetName val="BULD.3"/>
      <sheetName val="BLOCK K"/>
      <sheetName val="제출내역 (2)"/>
      <sheetName val="Drop_Down_Data1"/>
      <sheetName val="Rules_1"/>
      <sheetName val="L3-WBS_Mapping1"/>
      <sheetName val="BAFO_CCL_Submission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MFG"/>
      <sheetName val="XL4Test5"/>
      <sheetName val="Basic_Rate"/>
      <sheetName val="MASTER_RATE_ANALYSIS"/>
      <sheetName val="P-Ins_&amp;_Bonds"/>
      <sheetName val="BFS"/>
      <sheetName val="intr_stool_brkup_x0000_"/>
      <sheetName val="BQMPALOC"/>
      <sheetName val="COLUMNS"/>
      <sheetName val="VESSELS 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70,/0s«iÆøí¬i1"/>
      <sheetName val="[SHOPLIST.xls]70,/0s«_iÆø_í¬"/>
      <sheetName val="[SHOPLIST.xls]70,/0s«iÆøí¬i2"/>
      <sheetName val="[SHOPLIST.xls]70,/0s«iÆøí¬i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5"/>
      <sheetName val="Electrical_database"/>
      <sheetName val="[SH"/>
      <sheetName val="70_"/>
      <sheetName val="703"/>
      <sheetName val="70,/0s«iÆøí¬i4"/>
      <sheetName val="[SHOPLIST.xls]/VW"/>
      <sheetName val="70,/0s«iÆøí¬i5"/>
      <sheetName val="MATERIALS"/>
      <sheetName val="Trade_Summary1"/>
      <sheetName val="Sheet_Index1"/>
      <sheetName val="Summary_1"/>
      <sheetName val="B04-A_-_DIA_SUDEER1"/>
      <sheetName val="04D_-_Tanmyat1"/>
      <sheetName val="13-_B04-B_&amp;_C1"/>
      <sheetName val="_SITE_09_B04-B&amp;C-AFAQ1"/>
      <sheetName val="New_Rates1"/>
      <sheetName val="[SHOPLIST_xls]/VWVU))tÏØ0__63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B-3_2_EB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Balance_Sheet1"/>
      <sheetName val="Estimate_for_approval1"/>
      <sheetName val="CONSTRUCTION_COMPONENT1"/>
      <sheetName val="[SHOPLIST_xls]/VWVU))tÏØ0__72"/>
      <sheetName val="[SHOPLIST_xls][SHOPLIST_xls]/V1"/>
      <sheetName val="[SHOPLIST_xls][SH1"/>
      <sheetName val="___________2"/>
      <sheetName val="[SHOPLIST_xls]70_1"/>
      <sheetName val="[SHOPLIST_xls]70,/0s«i_x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B2-DV_No_02"/>
      <sheetName val="Other_Cost_Norms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[SHOPLIST_xls]70,/0s«iÆøí¬1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Rate_analysis16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AOP_Summary-23"/>
      <sheetName val="1_-_Main_Building2"/>
      <sheetName val="1_-_Summary2"/>
      <sheetName val="2_-_Landscaping_Works2"/>
      <sheetName val="2_-_Summary2"/>
      <sheetName val="4_-_Bldg_Infra2"/>
      <sheetName val="4_-_Summary2"/>
      <sheetName val="Status_Summary2"/>
      <sheetName val="Sec__A-PQ2"/>
      <sheetName val="Preamble_B2"/>
      <sheetName val="Sec__C-Dayworks2"/>
      <sheetName val="d5_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Asset_Allocation_(CR)2"/>
      <sheetName val="Project_Benchmarking2"/>
      <sheetName val="_SHOPLIST_xls__SHOPLIST_xls_704"/>
      <sheetName val="_SHOPLIST_xls__SHOPLIST_xls_705"/>
      <sheetName val="Master_data"/>
      <sheetName val="_SHOPLIST_xls__SHOPLIST_xls_706"/>
      <sheetName val="MAIN_SUMMARY"/>
      <sheetName val="[SHOPLIST_xls]/VWVU))tÏØ0__64"/>
      <sheetName val="[SHOPLIST_xls]/VWVU))tÏØ0__65"/>
      <sheetName val="개시대사_(2)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Ref_Arch"/>
      <sheetName val="6_2_Floor_Finishes"/>
      <sheetName val="Data_"/>
      <sheetName val="Cumulative_Rail_"/>
      <sheetName val="[SHOPLIST_xls]/VWVU))tÏØ0__66"/>
      <sheetName val="Staff_OLD_"/>
      <sheetName val="/VWVU))tÏØ0__21"/>
      <sheetName val="_board7"/>
      <sheetName val="_boaboard (1)"/>
      <sheetName val="Item List OLD"/>
      <sheetName val="KEYFIGURES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Gene��_x0008_i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_SHOPLIST.xls__VWVU))tÏØ0__5"/>
      <sheetName val="_SHOPLIST.xls__VWVU))tÏØ0__6"/>
      <sheetName val="___________3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SHOPLIST_xls__VW1"/>
      <sheetName val="_SHOPLIST_xls__SHOPLIST_xls__S1"/>
      <sheetName val="_SHOPLIST_xls__SHOPLIST_xls_707"/>
      <sheetName val="___________7"/>
      <sheetName val="_SHOPLIST_xls__SHOPLIST_xls_708"/>
      <sheetName val="_SHOPLIST_xls__VW2"/>
      <sheetName val="_SHOPLIST_xls__VWVU))tÏØ0__5"/>
      <sheetName val="_SHOPLIST_xls__SHOPLIST_xls__S2"/>
      <sheetName val="_SHOPLIST_xls__SHOPLIST_xls_709"/>
      <sheetName val="_SHOPLIST_xls_70,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VWVU))tÏØ0__14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SHOPLIST_xls_70,_0s«iÆøí¬i9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예가표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/VWVU))tÏØ0__23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/VWVU))tÏØ0__22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Floor_Box_14"/>
      <sheetName val="Equipment_Rates12"/>
      <sheetName val="[SHOPLIST_xls]/VW12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precast_RC_element3"/>
      <sheetName val="pile_Fabrication3"/>
      <sheetName val="Data_Validation3"/>
      <sheetName val="Div26_-_Elect3"/>
      <sheetName val="CHUNG_CU_CARRILON3"/>
      <sheetName val="[SHOPLIST_xls][SHOPLIST_xls]731"/>
      <sheetName val="[SHOPLIST_xls]/VWVU))tÏØ0__68"/>
      <sheetName val="Core_Data1"/>
      <sheetName val="[SHOPLIST_xls]/VWVU))tÏØ0__69"/>
      <sheetName val="[SHOPLIST_xls]/VWVU))tÏØ0__70"/>
      <sheetName val="CIF_COST_ITEM1"/>
      <sheetName val="Rates_for_public_areas1"/>
      <sheetName val="Abs_PMRL1"/>
      <sheetName val="Recon_Template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Bill 3 Boutique"/>
      <sheetName val="Top_s灨ὔ밀ὔ턀"/>
      <sheetName val="Top_s๨ꫝ_x0000__x0000_퀀"/>
      <sheetName val="[SHOPLIST.xls][SHOPLIST.xls]70?"/>
      <sheetName val="Finansal_tamamlanma_Eğrisi3"/>
      <sheetName val="New_Bld3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Portfolio_List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[SHOPLIST_xls]/VWVU))tÏØ0__73"/>
      <sheetName val="[SHOPLIST_xls]/VWVU))tÏØ0__74"/>
      <sheetName val="[SHOPLIST_xls]/VWVU))tÏØ0__75"/>
      <sheetName val="Initial_Data"/>
      <sheetName val="Package_Status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ASD Sum of Parts"/>
      <sheetName val="Comp_equip1"/>
      <sheetName val="Contractor_Application1"/>
      <sheetName val="08_MEP_Summary1"/>
      <sheetName val="Addnl_works1"/>
      <sheetName val="B3__Material_on_Site-Detail1"/>
      <sheetName val="[SHOPLIST_xls]70_x005f_x0000_,/0_x000"/>
      <sheetName val="SI_22"/>
      <sheetName val="TO_List"/>
      <sheetName val="CCTV_DATA"/>
      <sheetName val="_boaboard_(1)"/>
      <sheetName val="Gene��i0_"/>
      <sheetName val="70,/0s�i����i"/>
      <sheetName val="Top_shԀ"/>
      <sheetName val="_Estimate__"/>
      <sheetName val="Equip_"/>
      <sheetName val="Div_Summary"/>
      <sheetName val="Detail_Page"/>
      <sheetName val="BREAKDOWN"/>
      <sheetName val="8.0 Programme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70___0_s__i_____5"/>
      <sheetName val="[SHOPLIST.xls]_VW__VU_________4"/>
      <sheetName val="[SHOPLIST.xls]_VW__VU_________5"/>
      <sheetName val="[SHOPLIST.xls]70_x005f_x0000___0_x0_3"/>
      <sheetName val="[SHOPLIST.xls]70___0_s__i_____6"/>
      <sheetName val="[SHOPLIST.xls]70___0_s__i_____7"/>
      <sheetName val="[SHOPLIST.xls][SHOPLIST.xls]7_9"/>
      <sheetName val="[SHOPLIST.xls]_SHOPLIST_xls_104"/>
      <sheetName val="[SHOPLIST.xls]_SHOPLIST_xls_105"/>
      <sheetName val="[SHOPLIST.xls]_SHOPLIST_xls_106"/>
      <sheetName val="[SHOPLIST.xls][SHOPLIST.xls]_24"/>
      <sheetName val="[SHOPLIST.xls][SHOPLIST.xls]_25"/>
      <sheetName val="[SHOPLIST.xls][SHOPLIST.xls]_26"/>
      <sheetName val="[SHOPLIST.xls]_SHOPLIST_xls_107"/>
      <sheetName val="[SHOPLIST.xls][SHOPLIST.xls]_2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[SHOPLIST.xls]_38"/>
      <sheetName val="[SHOPLIST.xls][SHOPLIST.xls]_39"/>
      <sheetName val="[SHOPLIST.xls][SHOPLIST.xls]_40"/>
      <sheetName val="[SHOPLIST.xls][SHOPLIST.xls]_41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Reference"/>
      <sheetName val="SUBS SUM"/>
      <sheetName val="BoQ(2)"/>
      <sheetName val="tower and monopoles 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Income Statement"/>
      <sheetName val="FAL_intern"/>
      <sheetName val="Finansal_tamamlanma_Eğrisi4"/>
      <sheetName val="Dropdown_List4"/>
      <sheetName val="General_Summary1"/>
      <sheetName val="pile_Fabrication4"/>
      <sheetName val="precast_RC_element4"/>
      <sheetName val="New_Bld4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Grand_Summary_1"/>
      <sheetName val="Bill_No_01_-_GI_1"/>
      <sheetName val="combined_1"/>
      <sheetName val="summary-Optional_1"/>
      <sheetName val="B14_02_1"/>
      <sheetName val="Prov_Sum_1"/>
      <sheetName val="SI_221"/>
      <sheetName val="TO_List1"/>
      <sheetName val="CCTV_DATA1"/>
      <sheetName val="B2-DV_No_021"/>
      <sheetName val="FAL_intern1"/>
      <sheetName val="Finansal_tamamlanma_Eğrisi5"/>
      <sheetName val="Dropdown_List5"/>
      <sheetName val="Contractor_Application2"/>
      <sheetName val="General_Summary2"/>
      <sheetName val="08_MEP_Summary2"/>
      <sheetName val="Addnl_works2"/>
      <sheetName val="B3__Material_on_Site-Detail2"/>
      <sheetName val="pile_Fabrication5"/>
      <sheetName val="precast_RC_element5"/>
      <sheetName val="New_Bld5"/>
      <sheetName val="HB_CEC_schd_4_25"/>
      <sheetName val="HB_CEC_schd_4_35"/>
      <sheetName val="HB_CEC_schd_5_25"/>
      <sheetName val="HB_CEC_schd_6_25"/>
      <sheetName val="HB_CEC_schd_7_25"/>
      <sheetName val="HB_CEC_schd_9_25"/>
      <sheetName val="Comp_equip2"/>
      <sheetName val="B-3_2_EB2"/>
      <sheetName val="Doha_Farm5"/>
      <sheetName val="CIF_COST_ITEM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Grand_Summary_2"/>
      <sheetName val="Bill_No_01_-_GI_2"/>
      <sheetName val="combined_2"/>
      <sheetName val="summary-Optional_2"/>
      <sheetName val="B14_02_2"/>
      <sheetName val="Prov_Sum_2"/>
      <sheetName val="SI_222"/>
      <sheetName val="TO_List2"/>
      <sheetName val="CCTV_DATA2"/>
      <sheetName val="B04-A_-_DIA_SUDEER2"/>
      <sheetName val="04D_-_Tanmyat2"/>
      <sheetName val="13-_B04-B_&amp;_C2"/>
      <sheetName val="_SITE_09_B04-B&amp;C-AFAQ2"/>
      <sheetName val="CONSTRUCTION_COMPONENT2"/>
      <sheetName val="Sheet_Index2"/>
      <sheetName val="Trade_Summary2"/>
      <sheetName val="B2-DV_No_02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FAL_intern2"/>
      <sheetName val="Milestone"/>
      <sheetName val="MI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[SHOPLIST_xls]/VWVU))tÏØ0__83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Rates_for_public_areas2"/>
      <sheetName val="[SHOPLIST_xls][SHOPLIST_xls]734"/>
      <sheetName val="Estimate_for_approval2"/>
      <sheetName val="Balance_Sheet2"/>
      <sheetName val="AOP_Summary-24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tatus_Summary3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Joseph_Record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Joseph_Record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[SHOPLIST_xls]/VW"/>
      <sheetName val="Cost Heaࡤing"/>
      <sheetName val="beam-reinft"/>
      <sheetName val="[SHOPLIST.xls]/VWVU))tÏØ0__20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Closing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S-Curve_Update"/>
      <sheetName val="VESSELS_"/>
      <sheetName val="Rectangular Duct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VW__VU________15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Unit cost- Drain-Protection-1 "/>
      <sheetName val="Unit cost- Drain-Protection-2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MSH51C"/>
      <sheetName val="inter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B.Room W.Done Progress"/>
      <sheetName val="SUMMARY (ROOM)"/>
      <sheetName val="W.D Prgress Public area"/>
      <sheetName val="SUMMARY Public"/>
      <sheetName val="Comparision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[SHOPLIST.xls]70_x0000_,/0_x000"/>
      <sheetName val="Bill No. 3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djfx"/>
      <sheetName val="Calendar"/>
      <sheetName val="Sheet9"/>
      <sheetName val="Materials Cost"/>
      <sheetName val="FEVA"/>
      <sheetName val="HO Costs"/>
      <sheetName val="BULD_3"/>
      <sheetName val="BLOCK_K"/>
      <sheetName val="제출내역_(2)"/>
      <sheetName val="[SHOPLIST.xls]70,/0s«iÆøí¬i4"/>
      <sheetName val="[SHOPLIST.xls]70,/0s«iÆøí¬i5"/>
      <sheetName val="[SHOPLIST.xls]/VWVU))tÏØ0__21"/>
      <sheetName val="[SHOPLIST.xls][SHOPLIST_xls]/VW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_SHOPLIST.xls_70_x005f_x0000_,_0_x000"/>
      <sheetName val="satış planı (2)"/>
      <sheetName val="Tahsilat"/>
      <sheetName val="JA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Tender Stage"/>
      <sheetName val="Delay Clasifications"/>
      <sheetName val="PA Milestones"/>
      <sheetName val="S-Curve_Update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VESSELS_1"/>
      <sheetName val="GRAPH_DATA"/>
      <sheetName val="70_x005f_x0000_,/0_x005f_x0000_"/>
      <sheetName val="BUR"/>
      <sheetName val="Product Sheet40"/>
      <sheetName val="DVL"/>
      <sheetName val="Data Works"/>
      <sheetName val="Works"/>
      <sheetName val="UC-Testing"/>
      <sheetName val="Control Panel"/>
      <sheetName val="[SHOPLIST_xls][SHOPLIST_xls]7_2"/>
      <sheetName val="[SHOPLIST_xls][SHOPLIST_xls]7_3"/>
      <sheetName val="DVM Sizing Calculator- 10 ips 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Cost Rates"/>
      <sheetName val="LOOKUP(MM)"/>
      <sheetName val="간접비내역-1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Лист1"/>
      <sheetName val="Fiyatlar"/>
      <sheetName val="50"/>
      <sheetName val="Kur"/>
      <sheetName val="HAKEDİŞ "/>
      <sheetName val="keşif özeti"/>
      <sheetName val="Katsayılar"/>
      <sheetName val="HSBC"/>
      <sheetName val="REBAR"/>
      <sheetName val="Cost Summary"/>
      <sheetName val="Cost Summary SD"/>
      <sheetName val="Schedule S-Curve Revision#3"/>
      <sheetName val="2.223M_due to adj profit"/>
      <sheetName val="hiddenSheet"/>
      <sheetName val="プロジェクト概要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BT3-Package 05"/>
      <sheetName val="BOQ-Civil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8_0_Programme"/>
      <sheetName val="Démol_1"/>
      <sheetName val="Spacing_of_Delineators1"/>
      <sheetName val="P-Ins_&amp;_Bonds1"/>
      <sheetName val="Item_List_OLD"/>
      <sheetName val="Schedules PL"/>
      <sheetName val="Schedules BS"/>
      <sheetName val="STOCKWTG"/>
      <sheetName val="POLY"/>
      <sheetName val="Advance Recovery"/>
      <sheetName val="SC Cost FEB 03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Qty SR"/>
      <sheetName val="EW SR"/>
      <sheetName val="Macro custom function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G29A"/>
      <sheetName val="foot-slab_rein_x0000__x0000_"/>
      <sheetName val="foot-slab_reinø_x0006_"/>
      <sheetName val="foot-slab_reinÝ¥"/>
      <sheetName val="foot-slab_reinP"/>
      <sheetName val="SUM-AIR-Submit"/>
      <sheetName val="Summary-margin calc"/>
      <sheetName val=" N Finansal Eğri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URA-C1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Joseph_Record3"/>
      <sheetName val="Drop_down2"/>
      <sheetName val="FAL_intern3"/>
      <sheetName val="[SHOPLIST_xls]70,/0s«iÆøí¬i23"/>
      <sheetName val="SUBS_SUM"/>
      <sheetName val="ASD_Sum_of_Parts"/>
      <sheetName val="Cost_Heaࡤing"/>
      <sheetName val="[SHOPLIST_xls]_VW__VU_________5"/>
      <sheetName val="[SHOPLIST_xls]_VW__VU_________6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REQ_REMARKS"/>
      <sheetName val="footing for SP"/>
      <sheetName val="EST"/>
      <sheetName val="Front Sheet"/>
      <sheetName val="Indirect Costs"/>
      <sheetName val="Inventory "/>
      <sheetName val="Note"/>
      <sheetName val="PRO_DCI"/>
      <sheetName val="Fdata"/>
      <sheetName val="Matl"/>
      <sheetName val="[SHOPLIST_xls]70,/0s«_iÆø_í¬3"/>
      <sheetName val="[SHOPLIST_xls]70,/0s«iÆøí¬i33"/>
      <sheetName val="foot-slab_rein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RateAnalysis"/>
      <sheetName val="Summary year Plan"/>
      <sheetName val="Fee Rate Summary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ConferenceCentre______________2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Dropdown Attributes"/>
      <sheetName val="2.2 STAFF Scedule"/>
      <sheetName val="FSA"/>
      <sheetName val="BoatTMP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shuttering"/>
      <sheetName val="CFS3"/>
      <sheetName val="14267"/>
      <sheetName val="Structured Cabling"/>
      <sheetName val="IS"/>
      <sheetName val="Configurations"/>
      <sheetName val="Technical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ervices_InitialEst_UtilityServ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IPL_SCHEDULE"/>
      <sheetName val="contents "/>
      <sheetName val="Div.8 - Opening"/>
      <sheetName val="Div .9- Finishes"/>
      <sheetName val="Total "/>
      <sheetName val="Currency Rate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Msw-study"/>
      <sheetName val="BF2001"/>
      <sheetName val="شهادة الدفع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sc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All BGL List"/>
      <sheetName val="Budget Config"/>
      <sheetName val="All Department List"/>
      <sheetName val="PASARELA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Attachment 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cables"/>
      <sheetName val="4.1 G Ammount"/>
      <sheetName val="PLUMBING WORK ADDITION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  <sheetName val="bkg"/>
      <sheetName val="cbrd460"/>
      <sheetName val="bcl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Projects Name"/>
      <sheetName val="DVM_Sizing_Calculator-_10_ips_"/>
      <sheetName val="[SHOPLIST_xls]70___0_s__i____28"/>
      <sheetName val="footing_for_SP"/>
      <sheetName val="[SHOPLIST_xls][SHOPLIST_xls]/V7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Lucas1"/>
      <sheetName val="Lucas2"/>
      <sheetName val="Lucas4"/>
      <sheetName val="Lucas3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[SHOPLIST.xls]70?,/0?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JOB COSTING SHEET HVAC"/>
      <sheetName val="SUBCON OR OTHER"/>
      <sheetName val="CASH"/>
      <sheetName val="SSuppliers"/>
      <sheetName val="Inter unit set off"/>
      <sheetName val="Consolidated"/>
      <sheetName val="Costcal"/>
      <sheetName val="1-Excavation"/>
      <sheetName val="2-Substructure"/>
      <sheetName val="3-Concrete"/>
      <sheetName val="4-Masonry"/>
      <sheetName val="5-Thermal &amp; Moisture"/>
      <sheetName val="Flowthrough"/>
      <sheetName val="Structural BOQ"/>
      <sheetName val="Masonry &amp; Plaster"/>
      <sheetName val="BOQ LT"/>
      <sheetName val="BP"/>
      <sheetName val="Abstract-2"/>
      <sheetName val="Shor &amp; Shuter"/>
      <sheetName val="nVision"/>
      <sheetName val="Geneí¬_x005f_x0008_i??_x005f_x0014_?0.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VenCF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[SHOPLIST_xls]/VWVU))tÏØ0_189"/>
      <sheetName val="Advance_Recovery"/>
      <sheetName val="SC_Cost_FEB_03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[SHOPLIST_xls]/VWVU))tÏØ0_195"/>
      <sheetName val="[SHOPLIST_xls]/VWVU))tÏØ0_196"/>
      <sheetName val="[SHOPLIST_xls]/VWVU))tÏØ0_197"/>
      <sheetName val="[SHOPLIST_xls]/VWVU))tÏØ0_198"/>
      <sheetName val="[SHOPLIST_xls]/VWVU))tÏØ0_199"/>
      <sheetName val="[SHOPLIST_xls]/VWVU))tÏØ0_200"/>
      <sheetName val="[SHOPLIST_xls]/VWVU))tÏØ0_201"/>
      <sheetName val="[SHOPLIST_xls]/VWVU))tÏØ0_202"/>
      <sheetName val="[SHOPLIST_xls]/VWVU))tÏØ0_203"/>
      <sheetName val="[SHOPLIST_xls]/VWVU))tÏØ0_204"/>
      <sheetName val="[SHOPLIST_xls]/VWVU))tÏØ0_205"/>
      <sheetName val="[SHOPLIST_xls]/VWVU))tÏØ0_206"/>
      <sheetName val="[SHOPLIST_xls]/VWVU))tÏØ0_207"/>
      <sheetName val="[SHOPLIST_xls]/VWVU))tÏØ0_208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Macro_custom_function"/>
      <sheetName val="_N_Finansal_Eğri"/>
      <sheetName val="ตารางส่วนลด EE."/>
      <sheetName val="FR"/>
      <sheetName val="frais VS BBI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iÆøí¬i28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MAIN_SUMMARY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s«i_x"/>
      <sheetName val="[SHOPLIST.xls]70,/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 refreshError="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 refreshError="1"/>
      <sheetData sheetId="207"/>
      <sheetData sheetId="208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 refreshError="1"/>
      <sheetData sheetId="325" refreshError="1"/>
      <sheetData sheetId="326"/>
      <sheetData sheetId="327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>
        <row r="9">
          <cell r="A9" t="str">
            <v>A</v>
          </cell>
        </row>
      </sheetData>
      <sheetData sheetId="407">
        <row r="9">
          <cell r="A9" t="str">
            <v>A</v>
          </cell>
        </row>
      </sheetData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>
        <row r="9">
          <cell r="A9" t="str">
            <v>A</v>
          </cell>
        </row>
      </sheetData>
      <sheetData sheetId="658">
        <row r="9">
          <cell r="A9" t="str">
            <v>A</v>
          </cell>
        </row>
      </sheetData>
      <sheetData sheetId="659">
        <row r="9">
          <cell r="A9" t="str">
            <v>A</v>
          </cell>
        </row>
      </sheetData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>
        <row r="9">
          <cell r="A9" t="str">
            <v>A</v>
          </cell>
        </row>
      </sheetData>
      <sheetData sheetId="666">
        <row r="9">
          <cell r="A9" t="str">
            <v>A</v>
          </cell>
        </row>
      </sheetData>
      <sheetData sheetId="667">
        <row r="9">
          <cell r="A9" t="str">
            <v>A</v>
          </cell>
        </row>
      </sheetData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>
        <row r="9">
          <cell r="A9" t="str">
            <v>A</v>
          </cell>
        </row>
      </sheetData>
      <sheetData sheetId="843">
        <row r="9">
          <cell r="A9" t="str">
            <v>A</v>
          </cell>
        </row>
      </sheetData>
      <sheetData sheetId="844">
        <row r="9">
          <cell r="A9" t="str">
            <v>A</v>
          </cell>
        </row>
      </sheetData>
      <sheetData sheetId="845">
        <row r="9">
          <cell r="A9" t="str">
            <v>A</v>
          </cell>
        </row>
      </sheetData>
      <sheetData sheetId="846">
        <row r="9">
          <cell r="A9" t="str">
            <v>A</v>
          </cell>
        </row>
      </sheetData>
      <sheetData sheetId="847">
        <row r="9">
          <cell r="A9" t="str">
            <v>A</v>
          </cell>
        </row>
      </sheetData>
      <sheetData sheetId="848">
        <row r="9">
          <cell r="A9" t="str">
            <v>A</v>
          </cell>
        </row>
      </sheetData>
      <sheetData sheetId="849">
        <row r="9">
          <cell r="A9" t="str">
            <v>A</v>
          </cell>
        </row>
      </sheetData>
      <sheetData sheetId="850">
        <row r="9">
          <cell r="A9" t="str">
            <v>A</v>
          </cell>
        </row>
      </sheetData>
      <sheetData sheetId="851">
        <row r="9">
          <cell r="A9" t="str">
            <v>A</v>
          </cell>
        </row>
      </sheetData>
      <sheetData sheetId="852">
        <row r="9">
          <cell r="A9" t="str">
            <v>A</v>
          </cell>
        </row>
      </sheetData>
      <sheetData sheetId="853">
        <row r="9">
          <cell r="A9" t="str">
            <v>A</v>
          </cell>
        </row>
      </sheetData>
      <sheetData sheetId="854">
        <row r="9">
          <cell r="A9" t="str">
            <v>A</v>
          </cell>
        </row>
      </sheetData>
      <sheetData sheetId="855">
        <row r="9">
          <cell r="A9" t="str">
            <v>A</v>
          </cell>
        </row>
      </sheetData>
      <sheetData sheetId="856">
        <row r="9">
          <cell r="A9" t="str">
            <v>A</v>
          </cell>
        </row>
      </sheetData>
      <sheetData sheetId="857">
        <row r="9">
          <cell r="A9" t="str">
            <v>A</v>
          </cell>
        </row>
      </sheetData>
      <sheetData sheetId="858">
        <row r="9">
          <cell r="A9" t="str">
            <v>A</v>
          </cell>
        </row>
      </sheetData>
      <sheetData sheetId="859">
        <row r="9">
          <cell r="A9" t="str">
            <v>A</v>
          </cell>
        </row>
      </sheetData>
      <sheetData sheetId="860">
        <row r="9">
          <cell r="A9" t="str">
            <v>A</v>
          </cell>
        </row>
      </sheetData>
      <sheetData sheetId="861">
        <row r="9">
          <cell r="A9" t="str">
            <v>A</v>
          </cell>
        </row>
      </sheetData>
      <sheetData sheetId="862">
        <row r="9">
          <cell r="A9" t="str">
            <v>A</v>
          </cell>
        </row>
      </sheetData>
      <sheetData sheetId="863">
        <row r="9">
          <cell r="A9" t="str">
            <v>A</v>
          </cell>
        </row>
      </sheetData>
      <sheetData sheetId="864">
        <row r="9">
          <cell r="A9" t="str">
            <v>A</v>
          </cell>
        </row>
      </sheetData>
      <sheetData sheetId="865">
        <row r="9">
          <cell r="A9" t="str">
            <v>A</v>
          </cell>
        </row>
      </sheetData>
      <sheetData sheetId="866">
        <row r="9">
          <cell r="A9" t="str">
            <v>A</v>
          </cell>
        </row>
      </sheetData>
      <sheetData sheetId="867">
        <row r="9">
          <cell r="A9" t="str">
            <v>A</v>
          </cell>
        </row>
      </sheetData>
      <sheetData sheetId="868">
        <row r="9">
          <cell r="A9" t="str">
            <v>A</v>
          </cell>
        </row>
      </sheetData>
      <sheetData sheetId="869">
        <row r="9">
          <cell r="A9" t="str">
            <v>A</v>
          </cell>
        </row>
      </sheetData>
      <sheetData sheetId="870">
        <row r="9">
          <cell r="A9" t="str">
            <v>A</v>
          </cell>
        </row>
      </sheetData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>
        <row r="9">
          <cell r="A9" t="str">
            <v>A</v>
          </cell>
        </row>
      </sheetData>
      <sheetData sheetId="908"/>
      <sheetData sheetId="909" refreshError="1"/>
      <sheetData sheetId="910" refreshError="1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>
        <row r="9">
          <cell r="A9" t="str">
            <v>A</v>
          </cell>
        </row>
      </sheetData>
      <sheetData sheetId="946" refreshError="1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 refreshError="1"/>
      <sheetData sheetId="973" refreshError="1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/>
      <sheetData sheetId="1093"/>
      <sheetData sheetId="1094" refreshError="1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>
        <row r="9">
          <cell r="A9" t="str">
            <v>A</v>
          </cell>
        </row>
      </sheetData>
      <sheetData sheetId="1328"/>
      <sheetData sheetId="1329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 refreshError="1"/>
      <sheetData sheetId="1351" refreshError="1"/>
      <sheetData sheetId="1352"/>
      <sheetData sheetId="1353"/>
      <sheetData sheetId="1354"/>
      <sheetData sheetId="1355" refreshError="1"/>
      <sheetData sheetId="1356" refreshError="1"/>
      <sheetData sheetId="1357" refreshError="1"/>
      <sheetData sheetId="1358" refreshError="1"/>
      <sheetData sheetId="1359"/>
      <sheetData sheetId="1360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>
        <row r="9">
          <cell r="A9" t="str">
            <v>A</v>
          </cell>
        </row>
      </sheetData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>
        <row r="9">
          <cell r="A9" t="str">
            <v>A</v>
          </cell>
        </row>
      </sheetData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>
        <row r="9">
          <cell r="A9" t="str">
            <v>A</v>
          </cell>
        </row>
      </sheetData>
      <sheetData sheetId="1452">
        <row r="9">
          <cell r="A9" t="str">
            <v>A</v>
          </cell>
        </row>
      </sheetData>
      <sheetData sheetId="1453">
        <row r="9">
          <cell r="A9" t="str">
            <v>A</v>
          </cell>
        </row>
      </sheetData>
      <sheetData sheetId="1454">
        <row r="9">
          <cell r="A9" t="str">
            <v>A</v>
          </cell>
        </row>
      </sheetData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/>
      <sheetData sheetId="1494"/>
      <sheetData sheetId="1495" refreshError="1"/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>
        <row r="9">
          <cell r="A9" t="str">
            <v>A</v>
          </cell>
        </row>
      </sheetData>
      <sheetData sheetId="1708">
        <row r="9">
          <cell r="A9" t="str">
            <v>A</v>
          </cell>
        </row>
      </sheetData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/>
      <sheetData sheetId="1728" refreshError="1"/>
      <sheetData sheetId="1729" refreshError="1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/>
      <sheetData sheetId="1743" refreshError="1"/>
      <sheetData sheetId="1744" refreshError="1"/>
      <sheetData sheetId="1745" refreshError="1"/>
      <sheetData sheetId="1746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>
        <row r="9">
          <cell r="A9" t="str">
            <v>A</v>
          </cell>
        </row>
      </sheetData>
      <sheetData sheetId="1762"/>
      <sheetData sheetId="1763">
        <row r="9">
          <cell r="A9" t="str">
            <v>A</v>
          </cell>
        </row>
      </sheetData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>
        <row r="9">
          <cell r="A9" t="str">
            <v>A</v>
          </cell>
        </row>
      </sheetData>
      <sheetData sheetId="1768">
        <row r="9">
          <cell r="A9" t="str">
            <v>A</v>
          </cell>
        </row>
      </sheetData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>
        <row r="9">
          <cell r="A9" t="str">
            <v>A</v>
          </cell>
        </row>
      </sheetData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>
        <row r="9">
          <cell r="A9" t="str">
            <v>A</v>
          </cell>
        </row>
      </sheetData>
      <sheetData sheetId="1777">
        <row r="9">
          <cell r="A9" t="str">
            <v>A</v>
          </cell>
        </row>
      </sheetData>
      <sheetData sheetId="1778">
        <row r="9">
          <cell r="A9" t="str">
            <v>A</v>
          </cell>
        </row>
      </sheetData>
      <sheetData sheetId="1779">
        <row r="9">
          <cell r="A9" t="str">
            <v>A</v>
          </cell>
        </row>
      </sheetData>
      <sheetData sheetId="1780">
        <row r="9">
          <cell r="A9" t="str">
            <v>A</v>
          </cell>
        </row>
      </sheetData>
      <sheetData sheetId="1781">
        <row r="9">
          <cell r="A9" t="str">
            <v>A</v>
          </cell>
        </row>
      </sheetData>
      <sheetData sheetId="1782">
        <row r="9">
          <cell r="A9" t="str">
            <v>A</v>
          </cell>
        </row>
      </sheetData>
      <sheetData sheetId="1783">
        <row r="9">
          <cell r="A9" t="str">
            <v>A</v>
          </cell>
        </row>
      </sheetData>
      <sheetData sheetId="1784">
        <row r="9">
          <cell r="A9" t="str">
            <v>A</v>
          </cell>
        </row>
      </sheetData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>
        <row r="9">
          <cell r="A9" t="str">
            <v>A</v>
          </cell>
        </row>
      </sheetData>
      <sheetData sheetId="1789">
        <row r="9">
          <cell r="A9" t="str">
            <v>A</v>
          </cell>
        </row>
      </sheetData>
      <sheetData sheetId="1790">
        <row r="9">
          <cell r="A9" t="str">
            <v>A</v>
          </cell>
        </row>
      </sheetData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>
        <row r="9">
          <cell r="A9" t="str">
            <v>A</v>
          </cell>
        </row>
      </sheetData>
      <sheetData sheetId="1795">
        <row r="9">
          <cell r="A9" t="str">
            <v>A</v>
          </cell>
        </row>
      </sheetData>
      <sheetData sheetId="1796">
        <row r="9">
          <cell r="A9" t="str">
            <v>A</v>
          </cell>
        </row>
      </sheetData>
      <sheetData sheetId="1797">
        <row r="9">
          <cell r="A9" t="str">
            <v>A</v>
          </cell>
        </row>
      </sheetData>
      <sheetData sheetId="1798">
        <row r="9">
          <cell r="A9" t="str">
            <v>A</v>
          </cell>
        </row>
      </sheetData>
      <sheetData sheetId="1799">
        <row r="9">
          <cell r="A9" t="str">
            <v>A</v>
          </cell>
        </row>
      </sheetData>
      <sheetData sheetId="1800">
        <row r="9">
          <cell r="A9" t="str">
            <v>A</v>
          </cell>
        </row>
      </sheetData>
      <sheetData sheetId="1801">
        <row r="9">
          <cell r="A9" t="str">
            <v>A</v>
          </cell>
        </row>
      </sheetData>
      <sheetData sheetId="1802">
        <row r="9">
          <cell r="A9" t="str">
            <v>A</v>
          </cell>
        </row>
      </sheetData>
      <sheetData sheetId="1803">
        <row r="9">
          <cell r="A9" t="str">
            <v>A</v>
          </cell>
        </row>
      </sheetData>
      <sheetData sheetId="1804">
        <row r="9">
          <cell r="A9" t="str">
            <v>A</v>
          </cell>
        </row>
      </sheetData>
      <sheetData sheetId="1805">
        <row r="9">
          <cell r="A9" t="str">
            <v>A</v>
          </cell>
        </row>
      </sheetData>
      <sheetData sheetId="1806">
        <row r="9">
          <cell r="A9" t="str">
            <v>A</v>
          </cell>
        </row>
      </sheetData>
      <sheetData sheetId="1807">
        <row r="9">
          <cell r="A9" t="str">
            <v>A</v>
          </cell>
        </row>
      </sheetData>
      <sheetData sheetId="1808">
        <row r="9">
          <cell r="A9" t="str">
            <v>A</v>
          </cell>
        </row>
      </sheetData>
      <sheetData sheetId="1809">
        <row r="9">
          <cell r="A9" t="str">
            <v>A</v>
          </cell>
        </row>
      </sheetData>
      <sheetData sheetId="1810">
        <row r="9">
          <cell r="A9" t="str">
            <v>A</v>
          </cell>
        </row>
      </sheetData>
      <sheetData sheetId="1811">
        <row r="9">
          <cell r="A9" t="str">
            <v>A</v>
          </cell>
        </row>
      </sheetData>
      <sheetData sheetId="1812">
        <row r="9">
          <cell r="A9" t="str">
            <v>A</v>
          </cell>
        </row>
      </sheetData>
      <sheetData sheetId="1813">
        <row r="9">
          <cell r="A9" t="str">
            <v>A</v>
          </cell>
        </row>
      </sheetData>
      <sheetData sheetId="1814">
        <row r="9">
          <cell r="A9" t="str">
            <v>A</v>
          </cell>
        </row>
      </sheetData>
      <sheetData sheetId="1815">
        <row r="9">
          <cell r="A9" t="str">
            <v>A</v>
          </cell>
        </row>
      </sheetData>
      <sheetData sheetId="1816">
        <row r="9">
          <cell r="A9" t="str">
            <v>A</v>
          </cell>
        </row>
      </sheetData>
      <sheetData sheetId="1817">
        <row r="9">
          <cell r="A9" t="str">
            <v>A</v>
          </cell>
        </row>
      </sheetData>
      <sheetData sheetId="1818">
        <row r="9">
          <cell r="A9" t="str">
            <v>A</v>
          </cell>
        </row>
      </sheetData>
      <sheetData sheetId="1819">
        <row r="9">
          <cell r="A9" t="str">
            <v>A</v>
          </cell>
        </row>
      </sheetData>
      <sheetData sheetId="1820">
        <row r="9">
          <cell r="A9" t="str">
            <v>A</v>
          </cell>
        </row>
      </sheetData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>
        <row r="9">
          <cell r="A9" t="str">
            <v>A</v>
          </cell>
        </row>
      </sheetData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>
        <row r="9">
          <cell r="A9" t="str">
            <v>A</v>
          </cell>
        </row>
      </sheetData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/>
      <sheetData sheetId="1872">
        <row r="9">
          <cell r="A9" t="str">
            <v>A</v>
          </cell>
        </row>
      </sheetData>
      <sheetData sheetId="1873">
        <row r="9">
          <cell r="A9" t="str">
            <v>A</v>
          </cell>
        </row>
      </sheetData>
      <sheetData sheetId="1874">
        <row r="9">
          <cell r="A9" t="str">
            <v>A</v>
          </cell>
        </row>
      </sheetData>
      <sheetData sheetId="1875">
        <row r="9">
          <cell r="A9" t="str">
            <v>A</v>
          </cell>
        </row>
      </sheetData>
      <sheetData sheetId="1876">
        <row r="9">
          <cell r="A9" t="str">
            <v>A</v>
          </cell>
        </row>
      </sheetData>
      <sheetData sheetId="1877">
        <row r="9">
          <cell r="A9" t="str">
            <v>A</v>
          </cell>
        </row>
      </sheetData>
      <sheetData sheetId="1878">
        <row r="9">
          <cell r="A9" t="str">
            <v>A</v>
          </cell>
        </row>
      </sheetData>
      <sheetData sheetId="1879">
        <row r="9">
          <cell r="A9" t="str">
            <v>A</v>
          </cell>
        </row>
      </sheetData>
      <sheetData sheetId="1880"/>
      <sheetData sheetId="1881"/>
      <sheetData sheetId="1882"/>
      <sheetData sheetId="1883"/>
      <sheetData sheetId="1884">
        <row r="9">
          <cell r="A9" t="str">
            <v>A</v>
          </cell>
        </row>
      </sheetData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>
        <row r="9">
          <cell r="A9" t="str">
            <v>A</v>
          </cell>
        </row>
      </sheetData>
      <sheetData sheetId="1888">
        <row r="9">
          <cell r="A9" t="str">
            <v>A</v>
          </cell>
        </row>
      </sheetData>
      <sheetData sheetId="1889">
        <row r="9">
          <cell r="A9" t="str">
            <v>A</v>
          </cell>
        </row>
      </sheetData>
      <sheetData sheetId="1890">
        <row r="9">
          <cell r="A9" t="str">
            <v>A</v>
          </cell>
        </row>
      </sheetData>
      <sheetData sheetId="1891">
        <row r="9">
          <cell r="A9" t="str">
            <v>A</v>
          </cell>
        </row>
      </sheetData>
      <sheetData sheetId="1892">
        <row r="9">
          <cell r="A9" t="str">
            <v>A</v>
          </cell>
        </row>
      </sheetData>
      <sheetData sheetId="1893">
        <row r="9">
          <cell r="A9" t="str">
            <v>A</v>
          </cell>
        </row>
      </sheetData>
      <sheetData sheetId="1894"/>
      <sheetData sheetId="1895">
        <row r="9">
          <cell r="A9" t="str">
            <v>A</v>
          </cell>
        </row>
      </sheetData>
      <sheetData sheetId="1896">
        <row r="9">
          <cell r="A9" t="str">
            <v>A</v>
          </cell>
        </row>
      </sheetData>
      <sheetData sheetId="1897">
        <row r="9">
          <cell r="A9" t="str">
            <v>A</v>
          </cell>
        </row>
      </sheetData>
      <sheetData sheetId="1898"/>
      <sheetData sheetId="1899"/>
      <sheetData sheetId="1900"/>
      <sheetData sheetId="1901">
        <row r="9">
          <cell r="A9" t="str">
            <v>A</v>
          </cell>
        </row>
      </sheetData>
      <sheetData sheetId="1902">
        <row r="9">
          <cell r="A9" t="str">
            <v>A</v>
          </cell>
        </row>
      </sheetData>
      <sheetData sheetId="1903">
        <row r="9">
          <cell r="A9" t="str">
            <v>A</v>
          </cell>
        </row>
      </sheetData>
      <sheetData sheetId="1904"/>
      <sheetData sheetId="1905"/>
      <sheetData sheetId="1906">
        <row r="9">
          <cell r="A9" t="str">
            <v>A</v>
          </cell>
        </row>
      </sheetData>
      <sheetData sheetId="1907">
        <row r="9">
          <cell r="A9" t="str">
            <v>A</v>
          </cell>
        </row>
      </sheetData>
      <sheetData sheetId="1908">
        <row r="9">
          <cell r="A9" t="str">
            <v>A</v>
          </cell>
        </row>
      </sheetData>
      <sheetData sheetId="1909">
        <row r="9">
          <cell r="A9" t="str">
            <v>A</v>
          </cell>
        </row>
      </sheetData>
      <sheetData sheetId="1910">
        <row r="9">
          <cell r="A9" t="str">
            <v>A</v>
          </cell>
        </row>
      </sheetData>
      <sheetData sheetId="1911">
        <row r="9">
          <cell r="A9" t="str">
            <v>A</v>
          </cell>
        </row>
      </sheetData>
      <sheetData sheetId="1912">
        <row r="9">
          <cell r="A9" t="str">
            <v>A</v>
          </cell>
        </row>
      </sheetData>
      <sheetData sheetId="1913">
        <row r="9">
          <cell r="A9" t="str">
            <v>A</v>
          </cell>
        </row>
      </sheetData>
      <sheetData sheetId="1914">
        <row r="9">
          <cell r="A9" t="str">
            <v>A</v>
          </cell>
        </row>
      </sheetData>
      <sheetData sheetId="1915">
        <row r="9">
          <cell r="A9" t="str">
            <v>A</v>
          </cell>
        </row>
      </sheetData>
      <sheetData sheetId="1916">
        <row r="9">
          <cell r="A9" t="str">
            <v>A</v>
          </cell>
        </row>
      </sheetData>
      <sheetData sheetId="1917">
        <row r="9">
          <cell r="A9" t="str">
            <v>A</v>
          </cell>
        </row>
      </sheetData>
      <sheetData sheetId="1918">
        <row r="9">
          <cell r="A9" t="str">
            <v>A</v>
          </cell>
        </row>
      </sheetData>
      <sheetData sheetId="1919">
        <row r="9">
          <cell r="A9" t="str">
            <v>A</v>
          </cell>
        </row>
      </sheetData>
      <sheetData sheetId="1920">
        <row r="9">
          <cell r="A9" t="str">
            <v>A</v>
          </cell>
        </row>
      </sheetData>
      <sheetData sheetId="1921">
        <row r="9">
          <cell r="A9" t="str">
            <v>A</v>
          </cell>
        </row>
      </sheetData>
      <sheetData sheetId="1922">
        <row r="9">
          <cell r="A9" t="str">
            <v>A</v>
          </cell>
        </row>
      </sheetData>
      <sheetData sheetId="1923">
        <row r="9">
          <cell r="A9" t="str">
            <v>A</v>
          </cell>
        </row>
      </sheetData>
      <sheetData sheetId="1924">
        <row r="9">
          <cell r="A9" t="str">
            <v>A</v>
          </cell>
        </row>
      </sheetData>
      <sheetData sheetId="1925">
        <row r="9">
          <cell r="A9" t="str">
            <v>A</v>
          </cell>
        </row>
      </sheetData>
      <sheetData sheetId="1926">
        <row r="9">
          <cell r="A9" t="str">
            <v>A</v>
          </cell>
        </row>
      </sheetData>
      <sheetData sheetId="1927">
        <row r="9">
          <cell r="A9" t="str">
            <v>A</v>
          </cell>
        </row>
      </sheetData>
      <sheetData sheetId="1928">
        <row r="9">
          <cell r="A9" t="str">
            <v>A</v>
          </cell>
        </row>
      </sheetData>
      <sheetData sheetId="1929">
        <row r="9">
          <cell r="A9" t="str">
            <v>A</v>
          </cell>
        </row>
      </sheetData>
      <sheetData sheetId="1930">
        <row r="9">
          <cell r="A9" t="str">
            <v>A</v>
          </cell>
        </row>
      </sheetData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>
        <row r="9">
          <cell r="A9" t="str">
            <v>A</v>
          </cell>
        </row>
      </sheetData>
      <sheetData sheetId="1948">
        <row r="9">
          <cell r="A9" t="str">
            <v>A</v>
          </cell>
        </row>
      </sheetData>
      <sheetData sheetId="1949">
        <row r="9">
          <cell r="A9" t="str">
            <v>A</v>
          </cell>
        </row>
      </sheetData>
      <sheetData sheetId="1950">
        <row r="9">
          <cell r="A9" t="str">
            <v>A</v>
          </cell>
        </row>
      </sheetData>
      <sheetData sheetId="1951">
        <row r="9">
          <cell r="A9" t="str">
            <v>A</v>
          </cell>
        </row>
      </sheetData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>
        <row r="9">
          <cell r="A9" t="str">
            <v>A</v>
          </cell>
        </row>
      </sheetData>
      <sheetData sheetId="1958">
        <row r="9">
          <cell r="A9" t="str">
            <v>A</v>
          </cell>
        </row>
      </sheetData>
      <sheetData sheetId="1959">
        <row r="9">
          <cell r="A9" t="str">
            <v>A</v>
          </cell>
        </row>
      </sheetData>
      <sheetData sheetId="1960">
        <row r="9">
          <cell r="A9" t="str">
            <v>A</v>
          </cell>
        </row>
      </sheetData>
      <sheetData sheetId="1961">
        <row r="9">
          <cell r="A9" t="str">
            <v>A</v>
          </cell>
        </row>
      </sheetData>
      <sheetData sheetId="1962">
        <row r="9">
          <cell r="A9" t="str">
            <v>A</v>
          </cell>
        </row>
      </sheetData>
      <sheetData sheetId="1963">
        <row r="9">
          <cell r="A9" t="str">
            <v>A</v>
          </cell>
        </row>
      </sheetData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>
        <row r="9">
          <cell r="A9" t="str">
            <v>A</v>
          </cell>
        </row>
      </sheetData>
      <sheetData sheetId="1971">
        <row r="9">
          <cell r="A9" t="str">
            <v>A</v>
          </cell>
        </row>
      </sheetData>
      <sheetData sheetId="1972">
        <row r="9">
          <cell r="A9" t="str">
            <v>A</v>
          </cell>
        </row>
      </sheetData>
      <sheetData sheetId="1973">
        <row r="9">
          <cell r="A9" t="str">
            <v>A</v>
          </cell>
        </row>
      </sheetData>
      <sheetData sheetId="1974">
        <row r="9">
          <cell r="A9" t="str">
            <v>A</v>
          </cell>
        </row>
      </sheetData>
      <sheetData sheetId="1975" refreshError="1"/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 refreshError="1"/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 refreshError="1"/>
      <sheetData sheetId="1984" refreshError="1"/>
      <sheetData sheetId="1985">
        <row r="9">
          <cell r="A9" t="str">
            <v>A</v>
          </cell>
        </row>
      </sheetData>
      <sheetData sheetId="1986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>
        <row r="9">
          <cell r="A9" t="str">
            <v>A</v>
          </cell>
        </row>
      </sheetData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 refreshError="1"/>
      <sheetData sheetId="2025" refreshError="1"/>
      <sheetData sheetId="2026" refreshError="1"/>
      <sheetData sheetId="2027" refreshError="1"/>
      <sheetData sheetId="2028"/>
      <sheetData sheetId="2029"/>
      <sheetData sheetId="2030"/>
      <sheetData sheetId="2031" refreshError="1"/>
      <sheetData sheetId="2032" refreshError="1"/>
      <sheetData sheetId="2033" refreshError="1"/>
      <sheetData sheetId="2034" refreshError="1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/>
      <sheetData sheetId="2043"/>
      <sheetData sheetId="2044"/>
      <sheetData sheetId="2045"/>
      <sheetData sheetId="2046"/>
      <sheetData sheetId="2047"/>
      <sheetData sheetId="2048"/>
      <sheetData sheetId="2049" refreshError="1"/>
      <sheetData sheetId="2050" refreshError="1"/>
      <sheetData sheetId="205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/>
      <sheetData sheetId="2089"/>
      <sheetData sheetId="2090" refreshError="1"/>
      <sheetData sheetId="2091" refreshError="1"/>
      <sheetData sheetId="2092"/>
      <sheetData sheetId="2093"/>
      <sheetData sheetId="2094"/>
      <sheetData sheetId="2095"/>
      <sheetData sheetId="2096"/>
      <sheetData sheetId="2097">
        <row r="9">
          <cell r="A9" t="str">
            <v>A</v>
          </cell>
        </row>
      </sheetData>
      <sheetData sheetId="2098"/>
      <sheetData sheetId="2099"/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/>
      <sheetData sheetId="2107"/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/>
      <sheetData sheetId="2145"/>
      <sheetData sheetId="2146" refreshError="1"/>
      <sheetData sheetId="2147" refreshError="1"/>
      <sheetData sheetId="2148"/>
      <sheetData sheetId="2149"/>
      <sheetData sheetId="2150"/>
      <sheetData sheetId="215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/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/>
      <sheetData sheetId="2175"/>
      <sheetData sheetId="2176"/>
      <sheetData sheetId="2177"/>
      <sheetData sheetId="2178"/>
      <sheetData sheetId="2179"/>
      <sheetData sheetId="2180"/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/>
      <sheetData sheetId="2245"/>
      <sheetData sheetId="2246"/>
      <sheetData sheetId="2247">
        <row r="9">
          <cell r="A9" t="str">
            <v>A</v>
          </cell>
        </row>
      </sheetData>
      <sheetData sheetId="2248"/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>
        <row r="9">
          <cell r="A9" t="str">
            <v>A</v>
          </cell>
        </row>
      </sheetData>
      <sheetData sheetId="2348">
        <row r="9">
          <cell r="A9" t="str">
            <v>A</v>
          </cell>
        </row>
      </sheetData>
      <sheetData sheetId="2349">
        <row r="9">
          <cell r="A9" t="str">
            <v>A</v>
          </cell>
        </row>
      </sheetData>
      <sheetData sheetId="2350">
        <row r="9">
          <cell r="A9" t="str">
            <v>A</v>
          </cell>
        </row>
      </sheetData>
      <sheetData sheetId="2351">
        <row r="9">
          <cell r="A9" t="str">
            <v>A</v>
          </cell>
        </row>
      </sheetData>
      <sheetData sheetId="2352">
        <row r="9">
          <cell r="A9" t="str">
            <v>A</v>
          </cell>
        </row>
      </sheetData>
      <sheetData sheetId="2353">
        <row r="9">
          <cell r="A9" t="str">
            <v>A</v>
          </cell>
        </row>
      </sheetData>
      <sheetData sheetId="2354">
        <row r="9">
          <cell r="A9" t="str">
            <v>A</v>
          </cell>
        </row>
      </sheetData>
      <sheetData sheetId="2355">
        <row r="9">
          <cell r="A9" t="str">
            <v>A</v>
          </cell>
        </row>
      </sheetData>
      <sheetData sheetId="2356">
        <row r="9">
          <cell r="A9" t="str">
            <v>A</v>
          </cell>
        </row>
      </sheetData>
      <sheetData sheetId="2357">
        <row r="9">
          <cell r="A9" t="str">
            <v>A</v>
          </cell>
        </row>
      </sheetData>
      <sheetData sheetId="2358">
        <row r="9">
          <cell r="A9" t="str">
            <v>A</v>
          </cell>
        </row>
      </sheetData>
      <sheetData sheetId="2359">
        <row r="9">
          <cell r="A9" t="str">
            <v>A</v>
          </cell>
        </row>
      </sheetData>
      <sheetData sheetId="2360">
        <row r="9">
          <cell r="A9" t="str">
            <v>A</v>
          </cell>
        </row>
      </sheetData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>
        <row r="9">
          <cell r="A9" t="str">
            <v>A</v>
          </cell>
        </row>
      </sheetData>
      <sheetData sheetId="2367">
        <row r="9">
          <cell r="A9" t="str">
            <v>A</v>
          </cell>
        </row>
      </sheetData>
      <sheetData sheetId="2368">
        <row r="9">
          <cell r="A9" t="str">
            <v>A</v>
          </cell>
        </row>
      </sheetData>
      <sheetData sheetId="2369">
        <row r="9">
          <cell r="A9" t="str">
            <v>A</v>
          </cell>
        </row>
      </sheetData>
      <sheetData sheetId="2370">
        <row r="9">
          <cell r="A9" t="str">
            <v>A</v>
          </cell>
        </row>
      </sheetData>
      <sheetData sheetId="2371">
        <row r="9">
          <cell r="A9" t="str">
            <v>A</v>
          </cell>
        </row>
      </sheetData>
      <sheetData sheetId="2372">
        <row r="9">
          <cell r="A9" t="str">
            <v>A</v>
          </cell>
        </row>
      </sheetData>
      <sheetData sheetId="2373">
        <row r="9">
          <cell r="A9" t="str">
            <v>A</v>
          </cell>
        </row>
      </sheetData>
      <sheetData sheetId="2374">
        <row r="9">
          <cell r="A9" t="str">
            <v>A</v>
          </cell>
        </row>
      </sheetData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>
        <row r="9">
          <cell r="A9" t="str">
            <v>A</v>
          </cell>
        </row>
      </sheetData>
      <sheetData sheetId="2378">
        <row r="9">
          <cell r="A9" t="str">
            <v>A</v>
          </cell>
        </row>
      </sheetData>
      <sheetData sheetId="2379">
        <row r="9">
          <cell r="A9" t="str">
            <v>A</v>
          </cell>
        </row>
      </sheetData>
      <sheetData sheetId="2380">
        <row r="9">
          <cell r="A9" t="str">
            <v>A</v>
          </cell>
        </row>
      </sheetData>
      <sheetData sheetId="2381">
        <row r="9">
          <cell r="A9" t="str">
            <v>A</v>
          </cell>
        </row>
      </sheetData>
      <sheetData sheetId="2382">
        <row r="9">
          <cell r="A9" t="str">
            <v>A</v>
          </cell>
        </row>
      </sheetData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>
        <row r="9">
          <cell r="A9" t="str">
            <v>A</v>
          </cell>
        </row>
      </sheetData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>
        <row r="9">
          <cell r="A9" t="str">
            <v>A</v>
          </cell>
        </row>
      </sheetData>
      <sheetData sheetId="2392">
        <row r="9">
          <cell r="A9" t="str">
            <v>A</v>
          </cell>
        </row>
      </sheetData>
      <sheetData sheetId="2393">
        <row r="9">
          <cell r="A9" t="str">
            <v>A</v>
          </cell>
        </row>
      </sheetData>
      <sheetData sheetId="2394">
        <row r="9">
          <cell r="A9" t="str">
            <v>A</v>
          </cell>
        </row>
      </sheetData>
      <sheetData sheetId="2395">
        <row r="9">
          <cell r="A9" t="str">
            <v>A</v>
          </cell>
        </row>
      </sheetData>
      <sheetData sheetId="2396">
        <row r="9">
          <cell r="A9" t="str">
            <v>A</v>
          </cell>
        </row>
      </sheetData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/>
      <sheetData sheetId="2446"/>
      <sheetData sheetId="2447" refreshError="1"/>
      <sheetData sheetId="2448" refreshError="1"/>
      <sheetData sheetId="2449" refreshError="1"/>
      <sheetData sheetId="2450" refreshError="1"/>
      <sheetData sheetId="2451"/>
      <sheetData sheetId="2452"/>
      <sheetData sheetId="2453"/>
      <sheetData sheetId="2454"/>
      <sheetData sheetId="2455"/>
      <sheetData sheetId="2456"/>
      <sheetData sheetId="2457"/>
      <sheetData sheetId="2458">
        <row r="9">
          <cell r="A9" t="str">
            <v>A</v>
          </cell>
        </row>
      </sheetData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>
        <row r="9">
          <cell r="A9" t="str">
            <v>A</v>
          </cell>
        </row>
      </sheetData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>
        <row r="9">
          <cell r="A9" t="str">
            <v>A</v>
          </cell>
        </row>
      </sheetData>
      <sheetData sheetId="2502"/>
      <sheetData sheetId="2503"/>
      <sheetData sheetId="2504"/>
      <sheetData sheetId="2505"/>
      <sheetData sheetId="2506"/>
      <sheetData sheetId="2507"/>
      <sheetData sheetId="2508"/>
      <sheetData sheetId="2509">
        <row r="9">
          <cell r="A9" t="str">
            <v>A</v>
          </cell>
        </row>
      </sheetData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>
        <row r="9">
          <cell r="A9" t="str">
            <v>A</v>
          </cell>
        </row>
      </sheetData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>
        <row r="9">
          <cell r="A9" t="str">
            <v>A</v>
          </cell>
        </row>
      </sheetData>
      <sheetData sheetId="2691">
        <row r="9">
          <cell r="A9" t="str">
            <v>A</v>
          </cell>
        </row>
      </sheetData>
      <sheetData sheetId="2692"/>
      <sheetData sheetId="2693"/>
      <sheetData sheetId="2694"/>
      <sheetData sheetId="2695"/>
      <sheetData sheetId="2696"/>
      <sheetData sheetId="2697"/>
      <sheetData sheetId="2698">
        <row r="9">
          <cell r="A9" t="str">
            <v>A</v>
          </cell>
        </row>
      </sheetData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>
        <row r="9">
          <cell r="A9" t="str">
            <v>A</v>
          </cell>
        </row>
      </sheetData>
      <sheetData sheetId="2709"/>
      <sheetData sheetId="2710"/>
      <sheetData sheetId="2711" refreshError="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>
        <row r="9">
          <cell r="A9" t="str">
            <v>A</v>
          </cell>
        </row>
      </sheetData>
      <sheetData sheetId="2722">
        <row r="9">
          <cell r="A9" t="str">
            <v>A</v>
          </cell>
        </row>
      </sheetData>
      <sheetData sheetId="2723"/>
      <sheetData sheetId="2724"/>
      <sheetData sheetId="2725"/>
      <sheetData sheetId="2726"/>
      <sheetData sheetId="2727"/>
      <sheetData sheetId="2728"/>
      <sheetData sheetId="2729"/>
      <sheetData sheetId="2730">
        <row r="9">
          <cell r="A9" t="str">
            <v>A</v>
          </cell>
        </row>
      </sheetData>
      <sheetData sheetId="2731">
        <row r="9">
          <cell r="A9" t="str">
            <v>A</v>
          </cell>
        </row>
      </sheetData>
      <sheetData sheetId="2732"/>
      <sheetData sheetId="2733"/>
      <sheetData sheetId="2734">
        <row r="9">
          <cell r="A9" t="str">
            <v>A</v>
          </cell>
        </row>
      </sheetData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/>
      <sheetData sheetId="2744" refreshError="1"/>
      <sheetData sheetId="2745" refreshError="1"/>
      <sheetData sheetId="2746" refreshError="1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>
        <row r="9">
          <cell r="A9" t="str">
            <v>A</v>
          </cell>
        </row>
      </sheetData>
      <sheetData sheetId="3012"/>
      <sheetData sheetId="3013"/>
      <sheetData sheetId="3014"/>
      <sheetData sheetId="3015"/>
      <sheetData sheetId="3016"/>
      <sheetData sheetId="3017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 refreshError="1"/>
      <sheetData sheetId="3036" refreshError="1"/>
      <sheetData sheetId="3037"/>
      <sheetData sheetId="3038"/>
      <sheetData sheetId="3039"/>
      <sheetData sheetId="3040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>
        <row r="9">
          <cell r="A9" t="str">
            <v>A</v>
          </cell>
        </row>
      </sheetData>
      <sheetData sheetId="3112"/>
      <sheetData sheetId="3113"/>
      <sheetData sheetId="3114"/>
      <sheetData sheetId="3115"/>
      <sheetData sheetId="3116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>
        <row r="9">
          <cell r="A9" t="str">
            <v>A</v>
          </cell>
        </row>
      </sheetData>
      <sheetData sheetId="3434"/>
      <sheetData sheetId="3435">
        <row r="9">
          <cell r="A9" t="str">
            <v>A</v>
          </cell>
        </row>
      </sheetData>
      <sheetData sheetId="3436" refreshError="1"/>
      <sheetData sheetId="3437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/>
      <sheetData sheetId="3445"/>
      <sheetData sheetId="3446"/>
      <sheetData sheetId="3447" refreshError="1"/>
      <sheetData sheetId="3448" refreshError="1"/>
      <sheetData sheetId="3449" refreshError="1"/>
      <sheetData sheetId="3450"/>
      <sheetData sheetId="3451" refreshError="1"/>
      <sheetData sheetId="3452" refreshError="1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/>
      <sheetData sheetId="3498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>
        <row r="9">
          <cell r="A9" t="str">
            <v>A</v>
          </cell>
        </row>
      </sheetData>
      <sheetData sheetId="3525">
        <row r="9">
          <cell r="A9" t="str">
            <v>A</v>
          </cell>
        </row>
      </sheetData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>
        <row r="9">
          <cell r="A9" t="str">
            <v>A</v>
          </cell>
        </row>
      </sheetData>
      <sheetData sheetId="3693">
        <row r="9">
          <cell r="A9" t="str">
            <v>A</v>
          </cell>
        </row>
      </sheetData>
      <sheetData sheetId="3694"/>
      <sheetData sheetId="3695">
        <row r="9">
          <cell r="A9" t="str">
            <v>A</v>
          </cell>
        </row>
      </sheetData>
      <sheetData sheetId="3696">
        <row r="9">
          <cell r="A9" t="str">
            <v>A</v>
          </cell>
        </row>
      </sheetData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>
        <row r="9">
          <cell r="A9" t="str">
            <v>A</v>
          </cell>
        </row>
      </sheetData>
      <sheetData sheetId="3788">
        <row r="9">
          <cell r="A9" t="str">
            <v>A</v>
          </cell>
        </row>
      </sheetData>
      <sheetData sheetId="3789">
        <row r="9">
          <cell r="A9" t="str">
            <v>A</v>
          </cell>
        </row>
      </sheetData>
      <sheetData sheetId="3790"/>
      <sheetData sheetId="3791"/>
      <sheetData sheetId="3792"/>
      <sheetData sheetId="3793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/>
      <sheetData sheetId="3803" refreshError="1"/>
      <sheetData sheetId="3804"/>
      <sheetData sheetId="3805"/>
      <sheetData sheetId="3806"/>
      <sheetData sheetId="3807"/>
      <sheetData sheetId="3808"/>
      <sheetData sheetId="3809"/>
      <sheetData sheetId="3810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 refreshError="1"/>
      <sheetData sheetId="3861" refreshError="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>
        <row r="9">
          <cell r="A9" t="str">
            <v>A</v>
          </cell>
        </row>
      </sheetData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>
        <row r="9">
          <cell r="A9" t="str">
            <v>A</v>
          </cell>
        </row>
      </sheetData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>
        <row r="9">
          <cell r="A9" t="str">
            <v>A</v>
          </cell>
        </row>
      </sheetData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 refreshError="1"/>
      <sheetData sheetId="4606" refreshError="1"/>
      <sheetData sheetId="4607" refreshError="1"/>
      <sheetData sheetId="4608" refreshError="1"/>
      <sheetData sheetId="4609" refreshError="1"/>
      <sheetData sheetId="4610" refreshError="1"/>
      <sheetData sheetId="4611">
        <row r="9">
          <cell r="A9" t="str">
            <v>A</v>
          </cell>
        </row>
      </sheetData>
      <sheetData sheetId="4612"/>
      <sheetData sheetId="4613"/>
      <sheetData sheetId="4614"/>
      <sheetData sheetId="4615"/>
      <sheetData sheetId="4616">
        <row r="9">
          <cell r="A9" t="str">
            <v>A</v>
          </cell>
        </row>
      </sheetData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 refreshError="1"/>
      <sheetData sheetId="4660" refreshError="1"/>
      <sheetData sheetId="4661" refreshError="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 refreshError="1"/>
      <sheetData sheetId="4707" refreshError="1"/>
      <sheetData sheetId="4708"/>
      <sheetData sheetId="4709"/>
      <sheetData sheetId="4710" refreshError="1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>
        <row r="9">
          <cell r="A9" t="str">
            <v>A</v>
          </cell>
        </row>
      </sheetData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>
        <row r="9">
          <cell r="A9" t="str">
            <v>A</v>
          </cell>
        </row>
      </sheetData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/>
      <sheetData sheetId="7630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/>
      <sheetData sheetId="7645"/>
      <sheetData sheetId="7646">
        <row r="9">
          <cell r="A9" t="str">
            <v>A</v>
          </cell>
        </row>
      </sheetData>
      <sheetData sheetId="7647">
        <row r="9">
          <cell r="A9" t="str">
            <v>A</v>
          </cell>
        </row>
      </sheetData>
      <sheetData sheetId="7648" refreshError="1"/>
      <sheetData sheetId="7649" refreshError="1"/>
      <sheetData sheetId="7650"/>
      <sheetData sheetId="7651"/>
      <sheetData sheetId="7652"/>
      <sheetData sheetId="7653"/>
      <sheetData sheetId="7654">
        <row r="9">
          <cell r="A9" t="str">
            <v>A</v>
          </cell>
        </row>
      </sheetData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 refreshError="1"/>
      <sheetData sheetId="7742" refreshError="1"/>
      <sheetData sheetId="7743" refreshError="1"/>
      <sheetData sheetId="7744" refreshError="1"/>
      <sheetData sheetId="7745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/>
      <sheetData sheetId="7752"/>
      <sheetData sheetId="7753"/>
      <sheetData sheetId="7754">
        <row r="9">
          <cell r="A9" t="str">
            <v>A</v>
          </cell>
        </row>
      </sheetData>
      <sheetData sheetId="7755">
        <row r="9">
          <cell r="A9" t="str">
            <v>A</v>
          </cell>
        </row>
      </sheetData>
      <sheetData sheetId="7756"/>
      <sheetData sheetId="7757"/>
      <sheetData sheetId="7758"/>
      <sheetData sheetId="7759"/>
      <sheetData sheetId="7760"/>
      <sheetData sheetId="7761"/>
      <sheetData sheetId="7762"/>
      <sheetData sheetId="7763">
        <row r="9">
          <cell r="A9" t="str">
            <v>A</v>
          </cell>
        </row>
      </sheetData>
      <sheetData sheetId="7764" refreshError="1"/>
      <sheetData sheetId="7765"/>
      <sheetData sheetId="7766"/>
      <sheetData sheetId="7767"/>
      <sheetData sheetId="7768" refreshError="1"/>
      <sheetData sheetId="7769" refreshError="1"/>
      <sheetData sheetId="7770" refreshError="1"/>
      <sheetData sheetId="7771" refreshError="1"/>
      <sheetData sheetId="7772"/>
      <sheetData sheetId="7773" refreshError="1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 refreshError="1"/>
      <sheetData sheetId="7796" refreshError="1"/>
      <sheetData sheetId="7797"/>
      <sheetData sheetId="7798"/>
      <sheetData sheetId="7799"/>
      <sheetData sheetId="7800"/>
      <sheetData sheetId="7801"/>
      <sheetData sheetId="7802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>
        <row r="9">
          <cell r="A9" t="str">
            <v>A</v>
          </cell>
        </row>
      </sheetData>
      <sheetData sheetId="7862">
        <row r="9">
          <cell r="A9" t="str">
            <v>A</v>
          </cell>
        </row>
      </sheetData>
      <sheetData sheetId="7863">
        <row r="9">
          <cell r="A9" t="str">
            <v>A</v>
          </cell>
        </row>
      </sheetData>
      <sheetData sheetId="7864" refreshError="1"/>
      <sheetData sheetId="7865"/>
      <sheetData sheetId="7866"/>
      <sheetData sheetId="7867" refreshError="1"/>
      <sheetData sheetId="7868" refreshError="1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 refreshError="1"/>
      <sheetData sheetId="7903" refreshError="1"/>
      <sheetData sheetId="7904" refreshError="1"/>
      <sheetData sheetId="7905" refreshError="1"/>
      <sheetData sheetId="7906" refreshError="1"/>
      <sheetData sheetId="7907" refreshError="1"/>
      <sheetData sheetId="7908" refreshError="1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/>
      <sheetData sheetId="7923" refreshError="1"/>
      <sheetData sheetId="7924" refreshError="1"/>
      <sheetData sheetId="7925"/>
      <sheetData sheetId="7926"/>
      <sheetData sheetId="7927"/>
      <sheetData sheetId="7928" refreshError="1"/>
      <sheetData sheetId="7929"/>
      <sheetData sheetId="7930"/>
      <sheetData sheetId="7931"/>
      <sheetData sheetId="7932"/>
      <sheetData sheetId="7933"/>
      <sheetData sheetId="7934" refreshError="1"/>
      <sheetData sheetId="7935" refreshError="1"/>
      <sheetData sheetId="7936" refreshError="1"/>
      <sheetData sheetId="7937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 refreshError="1"/>
      <sheetData sheetId="7955" refreshError="1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/>
      <sheetData sheetId="8000"/>
      <sheetData sheetId="8001">
        <row r="9">
          <cell r="A9" t="str">
            <v>A</v>
          </cell>
        </row>
      </sheetData>
      <sheetData sheetId="8002"/>
      <sheetData sheetId="8003"/>
      <sheetData sheetId="8004"/>
      <sheetData sheetId="8005"/>
      <sheetData sheetId="8006" refreshError="1"/>
      <sheetData sheetId="8007" refreshError="1"/>
      <sheetData sheetId="8008"/>
      <sheetData sheetId="8009"/>
      <sheetData sheetId="8010" refreshError="1"/>
      <sheetData sheetId="8011" refreshError="1"/>
      <sheetData sheetId="8012" refreshError="1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 refreshError="1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 refreshError="1"/>
      <sheetData sheetId="8435" refreshError="1"/>
      <sheetData sheetId="8436"/>
      <sheetData sheetId="8437" refreshError="1"/>
      <sheetData sheetId="8438" refreshError="1"/>
      <sheetData sheetId="8439" refreshError="1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 refreshError="1"/>
      <sheetData sheetId="8450" refreshError="1"/>
      <sheetData sheetId="8451" refreshError="1"/>
      <sheetData sheetId="8452" refreshError="1"/>
      <sheetData sheetId="8453" refreshError="1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 refreshError="1"/>
      <sheetData sheetId="8472" refreshError="1"/>
      <sheetData sheetId="8473" refreshError="1"/>
      <sheetData sheetId="8474" refreshError="1"/>
      <sheetData sheetId="8475" refreshError="1"/>
      <sheetData sheetId="8476" refreshError="1"/>
      <sheetData sheetId="8477" refreshError="1"/>
      <sheetData sheetId="8478" refreshError="1"/>
      <sheetData sheetId="8479"/>
      <sheetData sheetId="8480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/>
      <sheetData sheetId="8498" refreshError="1"/>
      <sheetData sheetId="8499" refreshError="1"/>
      <sheetData sheetId="8500"/>
      <sheetData sheetId="8501"/>
      <sheetData sheetId="8502"/>
      <sheetData sheetId="8503"/>
      <sheetData sheetId="8504">
        <row r="9">
          <cell r="A9" t="str">
            <v>A</v>
          </cell>
        </row>
      </sheetData>
      <sheetData sheetId="8505">
        <row r="9">
          <cell r="A9" t="str">
            <v>A</v>
          </cell>
        </row>
      </sheetData>
      <sheetData sheetId="8506">
        <row r="9">
          <cell r="A9" t="str">
            <v>A</v>
          </cell>
        </row>
      </sheetData>
      <sheetData sheetId="8507">
        <row r="9">
          <cell r="A9" t="str">
            <v>A</v>
          </cell>
        </row>
      </sheetData>
      <sheetData sheetId="8508">
        <row r="9">
          <cell r="A9" t="str">
            <v>A</v>
          </cell>
        </row>
      </sheetData>
      <sheetData sheetId="8509">
        <row r="9">
          <cell r="A9" t="str">
            <v>A</v>
          </cell>
        </row>
      </sheetData>
      <sheetData sheetId="8510">
        <row r="9">
          <cell r="A9" t="str">
            <v>A</v>
          </cell>
        </row>
      </sheetData>
      <sheetData sheetId="8511">
        <row r="9">
          <cell r="A9" t="str">
            <v>A</v>
          </cell>
        </row>
      </sheetData>
      <sheetData sheetId="8512">
        <row r="9">
          <cell r="A9" t="str">
            <v>A</v>
          </cell>
        </row>
      </sheetData>
      <sheetData sheetId="8513">
        <row r="9">
          <cell r="A9" t="str">
            <v>A</v>
          </cell>
        </row>
      </sheetData>
      <sheetData sheetId="8514">
        <row r="9">
          <cell r="A9" t="str">
            <v>A</v>
          </cell>
        </row>
      </sheetData>
      <sheetData sheetId="8515">
        <row r="9">
          <cell r="A9" t="str">
            <v>A</v>
          </cell>
        </row>
      </sheetData>
      <sheetData sheetId="8516">
        <row r="9">
          <cell r="A9" t="str">
            <v>A</v>
          </cell>
        </row>
      </sheetData>
      <sheetData sheetId="8517">
        <row r="9">
          <cell r="A9" t="str">
            <v>A</v>
          </cell>
        </row>
      </sheetData>
      <sheetData sheetId="8518">
        <row r="9">
          <cell r="A9" t="str">
            <v>A</v>
          </cell>
        </row>
      </sheetData>
      <sheetData sheetId="8519">
        <row r="9">
          <cell r="A9" t="str">
            <v>A</v>
          </cell>
        </row>
      </sheetData>
      <sheetData sheetId="8520">
        <row r="9">
          <cell r="A9" t="str">
            <v>A</v>
          </cell>
        </row>
      </sheetData>
      <sheetData sheetId="8521">
        <row r="9">
          <cell r="A9" t="str">
            <v>A</v>
          </cell>
        </row>
      </sheetData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/>
      <sheetData sheetId="8529" refreshError="1"/>
      <sheetData sheetId="8530" refreshError="1"/>
      <sheetData sheetId="8531" refreshError="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 refreshError="1"/>
      <sheetData sheetId="8542"/>
      <sheetData sheetId="8543"/>
      <sheetData sheetId="8544"/>
      <sheetData sheetId="8545" refreshError="1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 refreshError="1"/>
      <sheetData sheetId="8557" refreshError="1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 refreshError="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 refreshError="1"/>
      <sheetData sheetId="8653"/>
      <sheetData sheetId="8654"/>
      <sheetData sheetId="8655" refreshError="1"/>
      <sheetData sheetId="8656" refreshError="1"/>
      <sheetData sheetId="8657" refreshError="1"/>
      <sheetData sheetId="8658" refreshError="1"/>
      <sheetData sheetId="8659"/>
      <sheetData sheetId="8660" refreshError="1"/>
      <sheetData sheetId="8661" refreshError="1"/>
      <sheetData sheetId="8662"/>
      <sheetData sheetId="8663" refreshError="1"/>
      <sheetData sheetId="8664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 refreshError="1"/>
      <sheetData sheetId="8672" refreshError="1"/>
      <sheetData sheetId="8673" refreshError="1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>
        <row r="9">
          <cell r="A9" t="str">
            <v>A</v>
          </cell>
        </row>
      </sheetData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>
        <row r="9">
          <cell r="A9" t="str">
            <v>A</v>
          </cell>
        </row>
      </sheetData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 refreshError="1"/>
      <sheetData sheetId="8764" refreshError="1"/>
      <sheetData sheetId="8765" refreshError="1"/>
      <sheetData sheetId="8766" refreshError="1"/>
      <sheetData sheetId="8767" refreshError="1"/>
      <sheetData sheetId="8768" refreshError="1"/>
      <sheetData sheetId="8769" refreshError="1"/>
      <sheetData sheetId="8770" refreshError="1"/>
      <sheetData sheetId="8771" refreshError="1"/>
      <sheetData sheetId="8772" refreshError="1"/>
      <sheetData sheetId="8773" refreshError="1"/>
      <sheetData sheetId="8774" refreshError="1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 refreshError="1"/>
      <sheetData sheetId="8788" refreshError="1"/>
      <sheetData sheetId="8789" refreshError="1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 refreshError="1"/>
      <sheetData sheetId="8864"/>
      <sheetData sheetId="8865"/>
      <sheetData sheetId="8866"/>
      <sheetData sheetId="8867"/>
      <sheetData sheetId="8868"/>
      <sheetData sheetId="8869" refreshError="1"/>
      <sheetData sheetId="8870" refreshError="1"/>
      <sheetData sheetId="8871" refreshError="1"/>
      <sheetData sheetId="8872" refreshError="1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 refreshError="1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 refreshError="1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 refreshError="1"/>
      <sheetData sheetId="9118" refreshError="1"/>
      <sheetData sheetId="9119" refreshError="1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>
        <row r="9">
          <cell r="A9" t="str">
            <v>A</v>
          </cell>
        </row>
      </sheetData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>
        <row r="9">
          <cell r="A9" t="str">
            <v>A</v>
          </cell>
        </row>
      </sheetData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 refreshError="1"/>
      <sheetData sheetId="9516" refreshError="1"/>
      <sheetData sheetId="9517" refreshError="1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>
        <row r="9">
          <cell r="A9" t="str">
            <v>A</v>
          </cell>
        </row>
      </sheetData>
      <sheetData sheetId="9687">
        <row r="9">
          <cell r="A9" t="str">
            <v>A</v>
          </cell>
        </row>
      </sheetData>
      <sheetData sheetId="9688"/>
      <sheetData sheetId="9689"/>
      <sheetData sheetId="9690" refreshError="1"/>
      <sheetData sheetId="9691" refreshError="1"/>
      <sheetData sheetId="9692" refreshError="1"/>
      <sheetData sheetId="9693"/>
      <sheetData sheetId="9694"/>
      <sheetData sheetId="9695"/>
      <sheetData sheetId="9696"/>
      <sheetData sheetId="9697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 refreshError="1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 refreshError="1"/>
      <sheetData sheetId="9844" refreshError="1"/>
      <sheetData sheetId="9845"/>
      <sheetData sheetId="9846"/>
      <sheetData sheetId="9847"/>
      <sheetData sheetId="9848"/>
      <sheetData sheetId="9849" refreshError="1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 refreshError="1"/>
      <sheetData sheetId="9859" refreshError="1"/>
      <sheetData sheetId="9860" refreshError="1"/>
      <sheetData sheetId="9861" refreshError="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 refreshError="1"/>
      <sheetData sheetId="9883" refreshError="1"/>
      <sheetData sheetId="9884" refreshError="1"/>
      <sheetData sheetId="9885" refreshError="1"/>
      <sheetData sheetId="9886" refreshError="1"/>
      <sheetData sheetId="9887" refreshError="1"/>
      <sheetData sheetId="9888"/>
      <sheetData sheetId="9889"/>
      <sheetData sheetId="9890" refreshError="1"/>
      <sheetData sheetId="9891" refreshError="1"/>
      <sheetData sheetId="9892"/>
      <sheetData sheetId="9893"/>
      <sheetData sheetId="9894"/>
      <sheetData sheetId="9895"/>
      <sheetData sheetId="9896" refreshError="1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 refreshError="1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 refreshError="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 refreshError="1"/>
      <sheetData sheetId="10000" refreshError="1"/>
      <sheetData sheetId="10001"/>
      <sheetData sheetId="10002"/>
      <sheetData sheetId="10003"/>
      <sheetData sheetId="10004"/>
      <sheetData sheetId="10005"/>
      <sheetData sheetId="10006" refreshError="1"/>
      <sheetData sheetId="10007"/>
      <sheetData sheetId="10008"/>
      <sheetData sheetId="10009"/>
      <sheetData sheetId="10010"/>
      <sheetData sheetId="10011" refreshError="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/>
      <sheetData sheetId="10037" refreshError="1"/>
      <sheetData sheetId="10038"/>
      <sheetData sheetId="10039"/>
      <sheetData sheetId="10040" refreshError="1"/>
      <sheetData sheetId="10041" refreshError="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 refreshError="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 refreshError="1"/>
      <sheetData sheetId="10150" refreshError="1"/>
      <sheetData sheetId="10151"/>
      <sheetData sheetId="10152" refreshError="1"/>
      <sheetData sheetId="10153" refreshError="1"/>
      <sheetData sheetId="10154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>
        <row r="9">
          <cell r="A9" t="str">
            <v>A</v>
          </cell>
        </row>
      </sheetData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 refreshError="1"/>
      <sheetData sheetId="10344" refreshError="1"/>
      <sheetData sheetId="10345" refreshError="1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>
        <row r="9">
          <cell r="A9" t="str">
            <v>A</v>
          </cell>
        </row>
      </sheetData>
      <sheetData sheetId="10769">
        <row r="9">
          <cell r="A9" t="str">
            <v>A</v>
          </cell>
        </row>
      </sheetData>
      <sheetData sheetId="10770">
        <row r="9">
          <cell r="A9" t="str">
            <v>A</v>
          </cell>
        </row>
      </sheetData>
      <sheetData sheetId="10771">
        <row r="9">
          <cell r="A9" t="str">
            <v>A</v>
          </cell>
        </row>
      </sheetData>
      <sheetData sheetId="10772">
        <row r="9">
          <cell r="A9" t="str">
            <v>A</v>
          </cell>
        </row>
      </sheetData>
      <sheetData sheetId="10773">
        <row r="9">
          <cell r="A9" t="str">
            <v>A</v>
          </cell>
        </row>
      </sheetData>
      <sheetData sheetId="10774">
        <row r="9">
          <cell r="A9" t="str">
            <v>A</v>
          </cell>
        </row>
      </sheetData>
      <sheetData sheetId="10775">
        <row r="9">
          <cell r="A9" t="str">
            <v>A</v>
          </cell>
        </row>
      </sheetData>
      <sheetData sheetId="10776">
        <row r="9">
          <cell r="A9" t="str">
            <v>A</v>
          </cell>
        </row>
      </sheetData>
      <sheetData sheetId="10777">
        <row r="9">
          <cell r="A9" t="str">
            <v>A</v>
          </cell>
        </row>
      </sheetData>
      <sheetData sheetId="10778">
        <row r="9">
          <cell r="A9" t="str">
            <v>A</v>
          </cell>
        </row>
      </sheetData>
      <sheetData sheetId="10779">
        <row r="9">
          <cell r="A9" t="str">
            <v>A</v>
          </cell>
        </row>
      </sheetData>
      <sheetData sheetId="10780">
        <row r="9">
          <cell r="A9" t="str">
            <v>A</v>
          </cell>
        </row>
      </sheetData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>
        <row r="9">
          <cell r="A9" t="str">
            <v>A</v>
          </cell>
        </row>
      </sheetData>
      <sheetData sheetId="10815">
        <row r="9">
          <cell r="A9" t="str">
            <v>A</v>
          </cell>
        </row>
      </sheetData>
      <sheetData sheetId="10816">
        <row r="9">
          <cell r="A9" t="str">
            <v>A</v>
          </cell>
        </row>
      </sheetData>
      <sheetData sheetId="10817">
        <row r="9">
          <cell r="A9" t="str">
            <v>A</v>
          </cell>
        </row>
      </sheetData>
      <sheetData sheetId="10818">
        <row r="9">
          <cell r="A9" t="str">
            <v>A</v>
          </cell>
        </row>
      </sheetData>
      <sheetData sheetId="10819">
        <row r="9">
          <cell r="A9" t="str">
            <v>A</v>
          </cell>
        </row>
      </sheetData>
      <sheetData sheetId="10820">
        <row r="9">
          <cell r="A9" t="str">
            <v>A</v>
          </cell>
        </row>
      </sheetData>
      <sheetData sheetId="10821">
        <row r="9">
          <cell r="A9" t="str">
            <v>A</v>
          </cell>
        </row>
      </sheetData>
      <sheetData sheetId="10822">
        <row r="9">
          <cell r="A9" t="str">
            <v>A</v>
          </cell>
        </row>
      </sheetData>
      <sheetData sheetId="10823">
        <row r="9">
          <cell r="A9" t="str">
            <v>A</v>
          </cell>
        </row>
      </sheetData>
      <sheetData sheetId="10824">
        <row r="9">
          <cell r="A9" t="str">
            <v>A</v>
          </cell>
        </row>
      </sheetData>
      <sheetData sheetId="10825">
        <row r="9">
          <cell r="A9" t="str">
            <v>A</v>
          </cell>
        </row>
      </sheetData>
      <sheetData sheetId="10826">
        <row r="9">
          <cell r="A9" t="str">
            <v>A</v>
          </cell>
        </row>
      </sheetData>
      <sheetData sheetId="10827">
        <row r="9">
          <cell r="A9" t="str">
            <v>A</v>
          </cell>
        </row>
      </sheetData>
      <sheetData sheetId="10828">
        <row r="9">
          <cell r="A9" t="str">
            <v>A</v>
          </cell>
        </row>
      </sheetData>
      <sheetData sheetId="10829">
        <row r="9">
          <cell r="A9" t="str">
            <v>A</v>
          </cell>
        </row>
      </sheetData>
      <sheetData sheetId="10830">
        <row r="9">
          <cell r="A9" t="str">
            <v>A</v>
          </cell>
        </row>
      </sheetData>
      <sheetData sheetId="10831">
        <row r="9">
          <cell r="A9" t="str">
            <v>A</v>
          </cell>
        </row>
      </sheetData>
      <sheetData sheetId="10832">
        <row r="9">
          <cell r="A9" t="str">
            <v>A</v>
          </cell>
        </row>
      </sheetData>
      <sheetData sheetId="10833">
        <row r="9">
          <cell r="A9" t="str">
            <v>A</v>
          </cell>
        </row>
      </sheetData>
      <sheetData sheetId="10834">
        <row r="9">
          <cell r="A9" t="str">
            <v>A</v>
          </cell>
        </row>
      </sheetData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>
        <row r="9">
          <cell r="A9" t="str">
            <v>A</v>
          </cell>
        </row>
      </sheetData>
      <sheetData sheetId="10858">
        <row r="9">
          <cell r="A9" t="str">
            <v>A</v>
          </cell>
        </row>
      </sheetData>
      <sheetData sheetId="10859">
        <row r="9">
          <cell r="A9" t="str">
            <v>A</v>
          </cell>
        </row>
      </sheetData>
      <sheetData sheetId="10860">
        <row r="9">
          <cell r="A9" t="str">
            <v>A</v>
          </cell>
        </row>
      </sheetData>
      <sheetData sheetId="10861">
        <row r="9">
          <cell r="A9" t="str">
            <v>A</v>
          </cell>
        </row>
      </sheetData>
      <sheetData sheetId="10862"/>
      <sheetData sheetId="10863"/>
      <sheetData sheetId="10864"/>
      <sheetData sheetId="10865"/>
      <sheetData sheetId="10866">
        <row r="9">
          <cell r="A9" t="str">
            <v>A</v>
          </cell>
        </row>
      </sheetData>
      <sheetData sheetId="10867"/>
      <sheetData sheetId="10868"/>
      <sheetData sheetId="10869"/>
      <sheetData sheetId="10870"/>
      <sheetData sheetId="10871"/>
      <sheetData sheetId="10872"/>
      <sheetData sheetId="10873"/>
      <sheetData sheetId="10874">
        <row r="9">
          <cell r="A9" t="str">
            <v>A</v>
          </cell>
        </row>
      </sheetData>
      <sheetData sheetId="10875"/>
      <sheetData sheetId="10876">
        <row r="9">
          <cell r="A9" t="str">
            <v>A</v>
          </cell>
        </row>
      </sheetData>
      <sheetData sheetId="10877">
        <row r="9">
          <cell r="A9" t="str">
            <v>A</v>
          </cell>
        </row>
      </sheetData>
      <sheetData sheetId="10878">
        <row r="9">
          <cell r="A9" t="str">
            <v>A</v>
          </cell>
        </row>
      </sheetData>
      <sheetData sheetId="10879">
        <row r="9">
          <cell r="A9" t="str">
            <v>A</v>
          </cell>
        </row>
      </sheetData>
      <sheetData sheetId="10880">
        <row r="9">
          <cell r="A9" t="str">
            <v>A</v>
          </cell>
        </row>
      </sheetData>
      <sheetData sheetId="10881">
        <row r="9">
          <cell r="A9" t="str">
            <v>A</v>
          </cell>
        </row>
      </sheetData>
      <sheetData sheetId="10882">
        <row r="9">
          <cell r="A9" t="str">
            <v>A</v>
          </cell>
        </row>
      </sheetData>
      <sheetData sheetId="10883">
        <row r="9">
          <cell r="A9" t="str">
            <v>A</v>
          </cell>
        </row>
      </sheetData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>
        <row r="9">
          <cell r="A9" t="str">
            <v>A</v>
          </cell>
        </row>
      </sheetData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 refreshError="1"/>
      <sheetData sheetId="11433" refreshError="1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 refreshError="1"/>
      <sheetData sheetId="11460" refreshError="1"/>
      <sheetData sheetId="11461" refreshError="1"/>
      <sheetData sheetId="11462" refreshError="1"/>
      <sheetData sheetId="11463"/>
      <sheetData sheetId="11464"/>
      <sheetData sheetId="11465" refreshError="1"/>
      <sheetData sheetId="11466"/>
      <sheetData sheetId="11467"/>
      <sheetData sheetId="11468"/>
      <sheetData sheetId="11469"/>
      <sheetData sheetId="11470" refreshError="1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 refreshError="1"/>
      <sheetData sheetId="11540" refreshError="1"/>
      <sheetData sheetId="11541" refreshError="1"/>
      <sheetData sheetId="11542" refreshError="1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 refreshError="1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 refreshError="1"/>
      <sheetData sheetId="11567"/>
      <sheetData sheetId="11568"/>
      <sheetData sheetId="11569" refreshError="1"/>
      <sheetData sheetId="11570"/>
      <sheetData sheetId="11571" refreshError="1"/>
      <sheetData sheetId="11572" refreshError="1"/>
      <sheetData sheetId="11573" refreshError="1"/>
      <sheetData sheetId="11574" refreshError="1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 refreshError="1"/>
      <sheetData sheetId="11605"/>
      <sheetData sheetId="11606"/>
      <sheetData sheetId="11607"/>
      <sheetData sheetId="11608"/>
      <sheetData sheetId="11609"/>
      <sheetData sheetId="11610"/>
      <sheetData sheetId="11611" refreshError="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 refreshError="1"/>
      <sheetData sheetId="12513" refreshError="1"/>
      <sheetData sheetId="12514" refreshError="1"/>
      <sheetData sheetId="12515" refreshError="1"/>
      <sheetData sheetId="12516" refreshError="1"/>
      <sheetData sheetId="12517" refreshError="1"/>
      <sheetData sheetId="12518" refreshError="1"/>
      <sheetData sheetId="12519" refreshError="1"/>
      <sheetData sheetId="12520" refreshError="1"/>
      <sheetData sheetId="12521" refreshError="1"/>
      <sheetData sheetId="12522" refreshError="1"/>
      <sheetData sheetId="12523" refreshError="1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 refreshError="1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 refreshError="1"/>
      <sheetData sheetId="12611" refreshError="1"/>
      <sheetData sheetId="12612" refreshError="1"/>
      <sheetData sheetId="12613" refreshError="1"/>
      <sheetData sheetId="12614" refreshError="1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 refreshError="1"/>
      <sheetData sheetId="12632" refreshError="1"/>
      <sheetData sheetId="12633" refreshError="1"/>
      <sheetData sheetId="12634" refreshError="1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 refreshError="1"/>
      <sheetData sheetId="12645" refreshError="1"/>
      <sheetData sheetId="12646" refreshError="1"/>
      <sheetData sheetId="12647" refreshError="1"/>
      <sheetData sheetId="12648" refreshError="1"/>
      <sheetData sheetId="12649" refreshError="1"/>
      <sheetData sheetId="12650"/>
      <sheetData sheetId="12651"/>
      <sheetData sheetId="12652" refreshError="1"/>
      <sheetData sheetId="12653" refreshError="1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 refreshError="1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 refreshError="1"/>
      <sheetData sheetId="12762" refreshError="1"/>
      <sheetData sheetId="12763" refreshError="1"/>
      <sheetData sheetId="12764" refreshError="1"/>
      <sheetData sheetId="12765" refreshError="1"/>
      <sheetData sheetId="12766" refreshError="1"/>
      <sheetData sheetId="12767" refreshError="1"/>
      <sheetData sheetId="12768" refreshError="1"/>
      <sheetData sheetId="12769" refreshError="1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 refreshError="1"/>
      <sheetData sheetId="12779" refreshError="1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 refreshError="1"/>
      <sheetData sheetId="12807"/>
      <sheetData sheetId="12808" refreshError="1"/>
      <sheetData sheetId="12809" refreshError="1"/>
      <sheetData sheetId="12810" refreshError="1"/>
      <sheetData sheetId="12811" refreshError="1"/>
      <sheetData sheetId="12812" refreshError="1"/>
      <sheetData sheetId="12813" refreshError="1"/>
      <sheetData sheetId="12814" refreshError="1"/>
      <sheetData sheetId="12815" refreshError="1"/>
      <sheetData sheetId="12816" refreshError="1"/>
      <sheetData sheetId="12817" refreshError="1"/>
      <sheetData sheetId="12818" refreshError="1"/>
      <sheetData sheetId="12819" refreshError="1"/>
      <sheetData sheetId="12820" refreshError="1"/>
      <sheetData sheetId="12821" refreshError="1"/>
      <sheetData sheetId="12822"/>
      <sheetData sheetId="12823"/>
      <sheetData sheetId="12824"/>
      <sheetData sheetId="12825"/>
      <sheetData sheetId="12826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 refreshError="1"/>
      <sheetData sheetId="12944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/>
      <sheetData sheetId="12971"/>
      <sheetData sheetId="12972"/>
      <sheetData sheetId="12973" refreshError="1"/>
      <sheetData sheetId="12974" refreshError="1"/>
      <sheetData sheetId="12975"/>
      <sheetData sheetId="12976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/>
      <sheetData sheetId="13055"/>
      <sheetData sheetId="13056"/>
      <sheetData sheetId="13057"/>
      <sheetData sheetId="13058"/>
      <sheetData sheetId="13059"/>
      <sheetData sheetId="13060"/>
      <sheetData sheetId="13061"/>
      <sheetData sheetId="13062"/>
      <sheetData sheetId="13063" refreshError="1"/>
      <sheetData sheetId="13064" refreshError="1"/>
      <sheetData sheetId="13065" refreshError="1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 refreshError="1"/>
      <sheetData sheetId="13076" refreshError="1"/>
      <sheetData sheetId="13077" refreshError="1"/>
      <sheetData sheetId="13078" refreshError="1"/>
      <sheetData sheetId="13079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 refreshError="1"/>
      <sheetData sheetId="13113" refreshError="1"/>
      <sheetData sheetId="13114" refreshError="1"/>
      <sheetData sheetId="13115"/>
      <sheetData sheetId="13116">
        <row r="9">
          <cell r="A9" t="str">
            <v>A</v>
          </cell>
        </row>
      </sheetData>
      <sheetData sheetId="13117">
        <row r="9">
          <cell r="A9" t="str">
            <v>A</v>
          </cell>
        </row>
      </sheetData>
      <sheetData sheetId="13118">
        <row r="9">
          <cell r="A9" t="str">
            <v>A</v>
          </cell>
        </row>
      </sheetData>
      <sheetData sheetId="13119">
        <row r="9">
          <cell r="A9" t="str">
            <v>A</v>
          </cell>
        </row>
      </sheetData>
      <sheetData sheetId="13120">
        <row r="9">
          <cell r="A9" t="str">
            <v>A</v>
          </cell>
        </row>
      </sheetData>
      <sheetData sheetId="13121">
        <row r="9">
          <cell r="A9" t="str">
            <v>A</v>
          </cell>
        </row>
      </sheetData>
      <sheetData sheetId="13122">
        <row r="9">
          <cell r="A9" t="str">
            <v>A</v>
          </cell>
        </row>
      </sheetData>
      <sheetData sheetId="13123">
        <row r="9">
          <cell r="A9" t="str">
            <v>A</v>
          </cell>
        </row>
      </sheetData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 refreshError="1"/>
      <sheetData sheetId="13166" refreshError="1"/>
      <sheetData sheetId="13167"/>
      <sheetData sheetId="13168" refreshError="1"/>
      <sheetData sheetId="13169" refreshError="1"/>
      <sheetData sheetId="13170"/>
      <sheetData sheetId="13171" refreshError="1"/>
      <sheetData sheetId="13172" refreshError="1"/>
      <sheetData sheetId="13173" refreshError="1"/>
      <sheetData sheetId="13174" refreshError="1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 refreshError="1"/>
      <sheetData sheetId="13184" refreshError="1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 refreshError="1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 refreshError="1"/>
      <sheetData sheetId="13292"/>
      <sheetData sheetId="13293" refreshError="1"/>
      <sheetData sheetId="13294" refreshError="1"/>
      <sheetData sheetId="13295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 refreshError="1"/>
      <sheetData sheetId="13741" refreshError="1"/>
      <sheetData sheetId="13742" refreshError="1"/>
      <sheetData sheetId="13743" refreshError="1"/>
      <sheetData sheetId="13744" refreshError="1"/>
      <sheetData sheetId="13745" refreshError="1"/>
      <sheetData sheetId="13746" refreshError="1"/>
      <sheetData sheetId="13747" refreshError="1"/>
      <sheetData sheetId="13748" refreshError="1"/>
      <sheetData sheetId="13749" refreshError="1"/>
      <sheetData sheetId="13750" refreshError="1"/>
      <sheetData sheetId="13751" refreshError="1"/>
      <sheetData sheetId="13752" refreshError="1"/>
      <sheetData sheetId="13753" refreshError="1"/>
      <sheetData sheetId="13754" refreshError="1"/>
      <sheetData sheetId="13755" refreshError="1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>
        <row r="9">
          <cell r="A9" t="str">
            <v>A</v>
          </cell>
        </row>
      </sheetData>
      <sheetData sheetId="13813">
        <row r="9">
          <cell r="A9" t="str">
            <v>A</v>
          </cell>
        </row>
      </sheetData>
      <sheetData sheetId="13814">
        <row r="9">
          <cell r="A9" t="str">
            <v>A</v>
          </cell>
        </row>
      </sheetData>
      <sheetData sheetId="13815">
        <row r="9">
          <cell r="A9" t="str">
            <v>A</v>
          </cell>
        </row>
      </sheetData>
      <sheetData sheetId="13816">
        <row r="9">
          <cell r="A9" t="str">
            <v>A</v>
          </cell>
        </row>
      </sheetData>
      <sheetData sheetId="13817">
        <row r="9">
          <cell r="A9" t="str">
            <v>A</v>
          </cell>
        </row>
      </sheetData>
      <sheetData sheetId="13818">
        <row r="9">
          <cell r="A9" t="str">
            <v>A</v>
          </cell>
        </row>
      </sheetData>
      <sheetData sheetId="13819">
        <row r="9">
          <cell r="A9" t="str">
            <v>A</v>
          </cell>
        </row>
      </sheetData>
      <sheetData sheetId="13820">
        <row r="9">
          <cell r="A9" t="str">
            <v>A</v>
          </cell>
        </row>
      </sheetData>
      <sheetData sheetId="13821">
        <row r="9">
          <cell r="A9" t="str">
            <v>A</v>
          </cell>
        </row>
      </sheetData>
      <sheetData sheetId="13822">
        <row r="9">
          <cell r="A9" t="str">
            <v>A</v>
          </cell>
        </row>
      </sheetData>
      <sheetData sheetId="13823">
        <row r="9">
          <cell r="A9" t="str">
            <v>A</v>
          </cell>
        </row>
      </sheetData>
      <sheetData sheetId="13824">
        <row r="9">
          <cell r="A9" t="str">
            <v>A</v>
          </cell>
        </row>
      </sheetData>
      <sheetData sheetId="13825">
        <row r="9">
          <cell r="A9" t="str">
            <v>A</v>
          </cell>
        </row>
      </sheetData>
      <sheetData sheetId="13826">
        <row r="9">
          <cell r="A9" t="str">
            <v>A</v>
          </cell>
        </row>
      </sheetData>
      <sheetData sheetId="13827">
        <row r="9">
          <cell r="A9" t="str">
            <v>A</v>
          </cell>
        </row>
      </sheetData>
      <sheetData sheetId="13828">
        <row r="9">
          <cell r="A9" t="str">
            <v>A</v>
          </cell>
        </row>
      </sheetData>
      <sheetData sheetId="13829">
        <row r="9">
          <cell r="A9" t="str">
            <v>A</v>
          </cell>
        </row>
      </sheetData>
      <sheetData sheetId="13830">
        <row r="9">
          <cell r="A9" t="str">
            <v>A</v>
          </cell>
        </row>
      </sheetData>
      <sheetData sheetId="13831">
        <row r="9">
          <cell r="A9" t="str">
            <v>A</v>
          </cell>
        </row>
      </sheetData>
      <sheetData sheetId="13832">
        <row r="9">
          <cell r="A9" t="str">
            <v>A</v>
          </cell>
        </row>
      </sheetData>
      <sheetData sheetId="13833">
        <row r="9">
          <cell r="A9" t="str">
            <v>A</v>
          </cell>
        </row>
      </sheetData>
      <sheetData sheetId="13834">
        <row r="9">
          <cell r="A9" t="str">
            <v>A</v>
          </cell>
        </row>
      </sheetData>
      <sheetData sheetId="13835">
        <row r="9">
          <cell r="A9" t="str">
            <v>A</v>
          </cell>
        </row>
      </sheetData>
      <sheetData sheetId="13836">
        <row r="9">
          <cell r="A9" t="str">
            <v>A</v>
          </cell>
        </row>
      </sheetData>
      <sheetData sheetId="13837">
        <row r="9">
          <cell r="A9" t="str">
            <v>A</v>
          </cell>
        </row>
      </sheetData>
      <sheetData sheetId="13838">
        <row r="9">
          <cell r="A9" t="str">
            <v>A</v>
          </cell>
        </row>
      </sheetData>
      <sheetData sheetId="13839">
        <row r="9">
          <cell r="A9" t="str">
            <v>A</v>
          </cell>
        </row>
      </sheetData>
      <sheetData sheetId="13840">
        <row r="9">
          <cell r="A9" t="str">
            <v>A</v>
          </cell>
        </row>
      </sheetData>
      <sheetData sheetId="13841">
        <row r="9">
          <cell r="A9" t="str">
            <v>A</v>
          </cell>
        </row>
      </sheetData>
      <sheetData sheetId="13842">
        <row r="9">
          <cell r="A9" t="str">
            <v>A</v>
          </cell>
        </row>
      </sheetData>
      <sheetData sheetId="13843">
        <row r="9">
          <cell r="A9" t="str">
            <v>A</v>
          </cell>
        </row>
      </sheetData>
      <sheetData sheetId="13844">
        <row r="9">
          <cell r="A9" t="str">
            <v>A</v>
          </cell>
        </row>
      </sheetData>
      <sheetData sheetId="13845">
        <row r="9">
          <cell r="A9" t="str">
            <v>A</v>
          </cell>
        </row>
      </sheetData>
      <sheetData sheetId="13846">
        <row r="9">
          <cell r="A9" t="str">
            <v>A</v>
          </cell>
        </row>
      </sheetData>
      <sheetData sheetId="13847">
        <row r="9">
          <cell r="A9" t="str">
            <v>A</v>
          </cell>
        </row>
      </sheetData>
      <sheetData sheetId="13848">
        <row r="9">
          <cell r="A9" t="str">
            <v>A</v>
          </cell>
        </row>
      </sheetData>
      <sheetData sheetId="13849">
        <row r="9">
          <cell r="A9" t="str">
            <v>A</v>
          </cell>
        </row>
      </sheetData>
      <sheetData sheetId="13850"/>
      <sheetData sheetId="13851"/>
      <sheetData sheetId="13852"/>
      <sheetData sheetId="13853"/>
      <sheetData sheetId="13854"/>
      <sheetData sheetId="13855"/>
      <sheetData sheetId="13856">
        <row r="9">
          <cell r="A9" t="str">
            <v>A</v>
          </cell>
        </row>
      </sheetData>
      <sheetData sheetId="13857">
        <row r="9">
          <cell r="A9" t="str">
            <v>A</v>
          </cell>
        </row>
      </sheetData>
      <sheetData sheetId="13858">
        <row r="9">
          <cell r="A9" t="str">
            <v>A</v>
          </cell>
        </row>
      </sheetData>
      <sheetData sheetId="13859">
        <row r="9">
          <cell r="A9" t="str">
            <v>A</v>
          </cell>
        </row>
      </sheetData>
      <sheetData sheetId="13860">
        <row r="9">
          <cell r="A9" t="str">
            <v>A</v>
          </cell>
        </row>
      </sheetData>
      <sheetData sheetId="13861">
        <row r="9">
          <cell r="A9" t="str">
            <v>A</v>
          </cell>
        </row>
      </sheetData>
      <sheetData sheetId="13862">
        <row r="9">
          <cell r="A9" t="str">
            <v>A</v>
          </cell>
        </row>
      </sheetData>
      <sheetData sheetId="13863">
        <row r="9">
          <cell r="A9" t="str">
            <v>A</v>
          </cell>
        </row>
      </sheetData>
      <sheetData sheetId="13864">
        <row r="9">
          <cell r="A9" t="str">
            <v>A</v>
          </cell>
        </row>
      </sheetData>
      <sheetData sheetId="13865">
        <row r="9">
          <cell r="A9" t="str">
            <v>A</v>
          </cell>
        </row>
      </sheetData>
      <sheetData sheetId="13866">
        <row r="9">
          <cell r="A9" t="str">
            <v>A</v>
          </cell>
        </row>
      </sheetData>
      <sheetData sheetId="13867">
        <row r="9">
          <cell r="A9" t="str">
            <v>A</v>
          </cell>
        </row>
      </sheetData>
      <sheetData sheetId="13868">
        <row r="9">
          <cell r="A9" t="str">
            <v>A</v>
          </cell>
        </row>
      </sheetData>
      <sheetData sheetId="13869">
        <row r="9">
          <cell r="A9" t="str">
            <v>A</v>
          </cell>
        </row>
      </sheetData>
      <sheetData sheetId="13870">
        <row r="9">
          <cell r="A9" t="str">
            <v>A</v>
          </cell>
        </row>
      </sheetData>
      <sheetData sheetId="13871">
        <row r="9">
          <cell r="A9" t="str">
            <v>A</v>
          </cell>
        </row>
      </sheetData>
      <sheetData sheetId="13872">
        <row r="9">
          <cell r="A9" t="str">
            <v>A</v>
          </cell>
        </row>
      </sheetData>
      <sheetData sheetId="13873">
        <row r="9">
          <cell r="A9" t="str">
            <v>A</v>
          </cell>
        </row>
      </sheetData>
      <sheetData sheetId="13874">
        <row r="9">
          <cell r="A9" t="str">
            <v>A</v>
          </cell>
        </row>
      </sheetData>
      <sheetData sheetId="13875">
        <row r="9">
          <cell r="A9" t="str">
            <v>A</v>
          </cell>
        </row>
      </sheetData>
      <sheetData sheetId="13876">
        <row r="9">
          <cell r="A9" t="str">
            <v>A</v>
          </cell>
        </row>
      </sheetData>
      <sheetData sheetId="13877">
        <row r="9">
          <cell r="A9" t="str">
            <v>A</v>
          </cell>
        </row>
      </sheetData>
      <sheetData sheetId="13878">
        <row r="9">
          <cell r="A9" t="str">
            <v>A</v>
          </cell>
        </row>
      </sheetData>
      <sheetData sheetId="13879"/>
      <sheetData sheetId="13880"/>
      <sheetData sheetId="13881"/>
      <sheetData sheetId="13882"/>
      <sheetData sheetId="13883">
        <row r="9">
          <cell r="A9" t="str">
            <v>A</v>
          </cell>
        </row>
      </sheetData>
      <sheetData sheetId="13884"/>
      <sheetData sheetId="13885">
        <row r="9">
          <cell r="A9" t="str">
            <v>A</v>
          </cell>
        </row>
      </sheetData>
      <sheetData sheetId="13886">
        <row r="9">
          <cell r="A9" t="str">
            <v>A</v>
          </cell>
        </row>
      </sheetData>
      <sheetData sheetId="13887">
        <row r="9">
          <cell r="A9" t="str">
            <v>A</v>
          </cell>
        </row>
      </sheetData>
      <sheetData sheetId="13888">
        <row r="9">
          <cell r="A9" t="str">
            <v>A</v>
          </cell>
        </row>
      </sheetData>
      <sheetData sheetId="13889">
        <row r="9">
          <cell r="A9" t="str">
            <v>A</v>
          </cell>
        </row>
      </sheetData>
      <sheetData sheetId="13890">
        <row r="9">
          <cell r="A9" t="str">
            <v>A</v>
          </cell>
        </row>
      </sheetData>
      <sheetData sheetId="13891">
        <row r="9">
          <cell r="A9" t="str">
            <v>A</v>
          </cell>
        </row>
      </sheetData>
      <sheetData sheetId="13892">
        <row r="9">
          <cell r="A9" t="str">
            <v>A</v>
          </cell>
        </row>
      </sheetData>
      <sheetData sheetId="13893">
        <row r="9">
          <cell r="A9" t="str">
            <v>A</v>
          </cell>
        </row>
      </sheetData>
      <sheetData sheetId="13894">
        <row r="9">
          <cell r="A9" t="str">
            <v>A</v>
          </cell>
        </row>
      </sheetData>
      <sheetData sheetId="13895">
        <row r="9">
          <cell r="A9" t="str">
            <v>A</v>
          </cell>
        </row>
      </sheetData>
      <sheetData sheetId="13896">
        <row r="9">
          <cell r="A9" t="str">
            <v>A</v>
          </cell>
        </row>
      </sheetData>
      <sheetData sheetId="13897">
        <row r="9">
          <cell r="A9" t="str">
            <v>A</v>
          </cell>
        </row>
      </sheetData>
      <sheetData sheetId="13898">
        <row r="9">
          <cell r="A9" t="str">
            <v>A</v>
          </cell>
        </row>
      </sheetData>
      <sheetData sheetId="13899">
        <row r="9">
          <cell r="A9" t="str">
            <v>A</v>
          </cell>
        </row>
      </sheetData>
      <sheetData sheetId="13900">
        <row r="9">
          <cell r="A9" t="str">
            <v>A</v>
          </cell>
        </row>
      </sheetData>
      <sheetData sheetId="13901">
        <row r="9">
          <cell r="A9" t="str">
            <v>A</v>
          </cell>
        </row>
      </sheetData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/>
      <sheetData sheetId="14079"/>
      <sheetData sheetId="14080"/>
      <sheetData sheetId="14081"/>
      <sheetData sheetId="14082" refreshError="1"/>
      <sheetData sheetId="14083" refreshError="1"/>
      <sheetData sheetId="14084" refreshError="1"/>
      <sheetData sheetId="14085"/>
      <sheetData sheetId="14086"/>
      <sheetData sheetId="14087"/>
      <sheetData sheetId="14088" refreshError="1"/>
      <sheetData sheetId="14089" refreshError="1"/>
      <sheetData sheetId="14090" refreshError="1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 refreshError="1"/>
      <sheetData sheetId="14148" refreshError="1"/>
      <sheetData sheetId="14149"/>
      <sheetData sheetId="14150" refreshError="1"/>
      <sheetData sheetId="14151"/>
      <sheetData sheetId="14152"/>
      <sheetData sheetId="14153" refreshError="1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 refreshError="1"/>
      <sheetData sheetId="14160" refreshError="1"/>
      <sheetData sheetId="14161" refreshError="1"/>
      <sheetData sheetId="14162" refreshError="1"/>
      <sheetData sheetId="14163" refreshError="1"/>
      <sheetData sheetId="14164" refreshError="1"/>
      <sheetData sheetId="14165" refreshError="1"/>
      <sheetData sheetId="14166" refreshError="1"/>
      <sheetData sheetId="14167" refreshError="1"/>
      <sheetData sheetId="14168" refreshError="1"/>
      <sheetData sheetId="14169" refreshError="1"/>
      <sheetData sheetId="14170" refreshError="1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 refreshError="1"/>
      <sheetData sheetId="14183" refreshError="1"/>
      <sheetData sheetId="14184" refreshError="1"/>
      <sheetData sheetId="14185" refreshError="1"/>
      <sheetData sheetId="14186" refreshError="1"/>
      <sheetData sheetId="14187" refreshError="1"/>
      <sheetData sheetId="14188" refreshError="1"/>
      <sheetData sheetId="14189" refreshError="1"/>
      <sheetData sheetId="14190" refreshError="1"/>
      <sheetData sheetId="14191" refreshError="1"/>
      <sheetData sheetId="14192" refreshError="1"/>
      <sheetData sheetId="14193" refreshError="1"/>
      <sheetData sheetId="14194" refreshError="1"/>
      <sheetData sheetId="14195" refreshError="1"/>
      <sheetData sheetId="14196" refreshError="1"/>
      <sheetData sheetId="14197" refreshError="1"/>
      <sheetData sheetId="14198" refreshError="1"/>
      <sheetData sheetId="14199" refreshError="1"/>
      <sheetData sheetId="14200" refreshError="1"/>
      <sheetData sheetId="14201" refreshError="1"/>
      <sheetData sheetId="14202" refreshError="1"/>
      <sheetData sheetId="14203" refreshError="1"/>
      <sheetData sheetId="14204" refreshError="1"/>
      <sheetData sheetId="14205" refreshError="1"/>
      <sheetData sheetId="14206" refreshError="1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>
        <row r="9">
          <cell r="A9" t="str">
            <v>A</v>
          </cell>
        </row>
      </sheetData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 refreshError="1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>
        <row r="9">
          <cell r="A9" t="str">
            <v>A</v>
          </cell>
        </row>
      </sheetData>
      <sheetData sheetId="14792">
        <row r="9">
          <cell r="A9" t="str">
            <v>A</v>
          </cell>
        </row>
      </sheetData>
      <sheetData sheetId="14793">
        <row r="9">
          <cell r="A9" t="str">
            <v>A</v>
          </cell>
        </row>
      </sheetData>
      <sheetData sheetId="14794">
        <row r="9">
          <cell r="A9" t="str">
            <v>A</v>
          </cell>
        </row>
      </sheetData>
      <sheetData sheetId="14795"/>
      <sheetData sheetId="14796"/>
      <sheetData sheetId="14797"/>
      <sheetData sheetId="14798">
        <row r="9">
          <cell r="A9" t="str">
            <v>A</v>
          </cell>
        </row>
      </sheetData>
      <sheetData sheetId="14799"/>
      <sheetData sheetId="14800">
        <row r="9">
          <cell r="A9" t="str">
            <v>A</v>
          </cell>
        </row>
      </sheetData>
      <sheetData sheetId="14801">
        <row r="9">
          <cell r="A9" t="str">
            <v>A</v>
          </cell>
        </row>
      </sheetData>
      <sheetData sheetId="14802">
        <row r="9">
          <cell r="A9" t="str">
            <v>A</v>
          </cell>
        </row>
      </sheetData>
      <sheetData sheetId="14803">
        <row r="9">
          <cell r="A9" t="str">
            <v>A</v>
          </cell>
        </row>
      </sheetData>
      <sheetData sheetId="14804">
        <row r="9">
          <cell r="A9" t="str">
            <v>A</v>
          </cell>
        </row>
      </sheetData>
      <sheetData sheetId="14805">
        <row r="9">
          <cell r="A9" t="str">
            <v>A</v>
          </cell>
        </row>
      </sheetData>
      <sheetData sheetId="14806">
        <row r="9">
          <cell r="A9" t="str">
            <v>A</v>
          </cell>
        </row>
      </sheetData>
      <sheetData sheetId="14807">
        <row r="9">
          <cell r="A9" t="str">
            <v>A</v>
          </cell>
        </row>
      </sheetData>
      <sheetData sheetId="14808">
        <row r="9">
          <cell r="A9" t="str">
            <v>A</v>
          </cell>
        </row>
      </sheetData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>
        <row r="9">
          <cell r="A9" t="str">
            <v>A</v>
          </cell>
        </row>
      </sheetData>
      <sheetData sheetId="14837">
        <row r="9">
          <cell r="A9" t="str">
            <v>A</v>
          </cell>
        </row>
      </sheetData>
      <sheetData sheetId="14838">
        <row r="9">
          <cell r="A9" t="str">
            <v>A</v>
          </cell>
        </row>
      </sheetData>
      <sheetData sheetId="14839">
        <row r="9">
          <cell r="A9" t="str">
            <v>A</v>
          </cell>
        </row>
      </sheetData>
      <sheetData sheetId="14840">
        <row r="9">
          <cell r="A9" t="str">
            <v>A</v>
          </cell>
        </row>
      </sheetData>
      <sheetData sheetId="14841">
        <row r="9">
          <cell r="A9" t="str">
            <v>A</v>
          </cell>
        </row>
      </sheetData>
      <sheetData sheetId="14842">
        <row r="9">
          <cell r="A9" t="str">
            <v>A</v>
          </cell>
        </row>
      </sheetData>
      <sheetData sheetId="14843">
        <row r="9">
          <cell r="A9" t="str">
            <v>A</v>
          </cell>
        </row>
      </sheetData>
      <sheetData sheetId="14844"/>
      <sheetData sheetId="14845"/>
      <sheetData sheetId="14846"/>
      <sheetData sheetId="14847">
        <row r="9">
          <cell r="A9" t="str">
            <v>A</v>
          </cell>
        </row>
      </sheetData>
      <sheetData sheetId="14848">
        <row r="9">
          <cell r="A9" t="str">
            <v>A</v>
          </cell>
        </row>
      </sheetData>
      <sheetData sheetId="14849"/>
      <sheetData sheetId="14850"/>
      <sheetData sheetId="14851"/>
      <sheetData sheetId="14852"/>
      <sheetData sheetId="14853"/>
      <sheetData sheetId="14854"/>
      <sheetData sheetId="14855"/>
      <sheetData sheetId="14856">
        <row r="9">
          <cell r="A9" t="str">
            <v>A</v>
          </cell>
        </row>
      </sheetData>
      <sheetData sheetId="14857">
        <row r="9">
          <cell r="A9" t="str">
            <v>A</v>
          </cell>
        </row>
      </sheetData>
      <sheetData sheetId="14858">
        <row r="9">
          <cell r="A9" t="str">
            <v>A</v>
          </cell>
        </row>
      </sheetData>
      <sheetData sheetId="14859">
        <row r="9">
          <cell r="A9" t="str">
            <v>A</v>
          </cell>
        </row>
      </sheetData>
      <sheetData sheetId="14860">
        <row r="9">
          <cell r="A9" t="str">
            <v>A</v>
          </cell>
        </row>
      </sheetData>
      <sheetData sheetId="14861">
        <row r="9">
          <cell r="A9" t="str">
            <v>A</v>
          </cell>
        </row>
      </sheetData>
      <sheetData sheetId="14862">
        <row r="9">
          <cell r="A9" t="str">
            <v>A</v>
          </cell>
        </row>
      </sheetData>
      <sheetData sheetId="14863">
        <row r="9">
          <cell r="A9" t="str">
            <v>A</v>
          </cell>
        </row>
      </sheetData>
      <sheetData sheetId="14864">
        <row r="9">
          <cell r="A9" t="str">
            <v>A</v>
          </cell>
        </row>
      </sheetData>
      <sheetData sheetId="14865">
        <row r="9">
          <cell r="A9" t="str">
            <v>A</v>
          </cell>
        </row>
      </sheetData>
      <sheetData sheetId="14866">
        <row r="9">
          <cell r="A9" t="str">
            <v>A</v>
          </cell>
        </row>
      </sheetData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>
        <row r="9">
          <cell r="A9" t="str">
            <v>A</v>
          </cell>
        </row>
      </sheetData>
      <sheetData sheetId="15699"/>
      <sheetData sheetId="15700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 refreshError="1"/>
      <sheetData sheetId="16789" refreshError="1"/>
      <sheetData sheetId="16790" refreshError="1"/>
      <sheetData sheetId="1679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 refreshError="1"/>
      <sheetData sheetId="16798" refreshError="1"/>
      <sheetData sheetId="16799" refreshError="1"/>
      <sheetData sheetId="16800"/>
      <sheetData sheetId="16801"/>
      <sheetData sheetId="16802"/>
      <sheetData sheetId="16803"/>
      <sheetData sheetId="16804"/>
      <sheetData sheetId="16805"/>
      <sheetData sheetId="16806" refreshError="1"/>
      <sheetData sheetId="16807" refreshError="1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 refreshError="1"/>
      <sheetData sheetId="16820" refreshError="1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 refreshError="1"/>
      <sheetData sheetId="16831" refreshError="1"/>
      <sheetData sheetId="16832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/>
      <sheetData sheetId="17159" refreshError="1"/>
      <sheetData sheetId="17160" refreshError="1"/>
      <sheetData sheetId="17161" refreshError="1"/>
      <sheetData sheetId="17162" refreshError="1"/>
      <sheetData sheetId="17163" refreshError="1"/>
      <sheetData sheetId="17164" refreshError="1"/>
      <sheetData sheetId="17165" refreshError="1"/>
      <sheetData sheetId="17166" refreshError="1"/>
      <sheetData sheetId="17167" refreshError="1"/>
      <sheetData sheetId="17168" refreshError="1"/>
      <sheetData sheetId="17169" refreshError="1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 refreshError="1"/>
      <sheetData sheetId="17177" refreshError="1"/>
      <sheetData sheetId="17178" refreshError="1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 refreshError="1"/>
      <sheetData sheetId="17185" refreshError="1"/>
      <sheetData sheetId="17186" refreshError="1"/>
      <sheetData sheetId="17187" refreshError="1"/>
      <sheetData sheetId="17188" refreshError="1"/>
      <sheetData sheetId="17189" refreshError="1"/>
      <sheetData sheetId="17190">
        <row r="9">
          <cell r="A9" t="str">
            <v>A</v>
          </cell>
        </row>
      </sheetData>
      <sheetData sheetId="17191">
        <row r="9">
          <cell r="A9" t="str">
            <v>A</v>
          </cell>
        </row>
      </sheetData>
      <sheetData sheetId="17192">
        <row r="9">
          <cell r="A9" t="str">
            <v>A</v>
          </cell>
        </row>
      </sheetData>
      <sheetData sheetId="17193">
        <row r="9">
          <cell r="A9" t="str">
            <v>A</v>
          </cell>
        </row>
      </sheetData>
      <sheetData sheetId="17194">
        <row r="9">
          <cell r="A9" t="str">
            <v>A</v>
          </cell>
        </row>
      </sheetData>
      <sheetData sheetId="17195">
        <row r="9">
          <cell r="A9" t="str">
            <v>A</v>
          </cell>
        </row>
      </sheetData>
      <sheetData sheetId="17196">
        <row r="9">
          <cell r="A9" t="str">
            <v>A</v>
          </cell>
        </row>
      </sheetData>
      <sheetData sheetId="17197">
        <row r="9">
          <cell r="A9" t="str">
            <v>A</v>
          </cell>
        </row>
      </sheetData>
      <sheetData sheetId="17198">
        <row r="9">
          <cell r="A9" t="str">
            <v>A</v>
          </cell>
        </row>
      </sheetData>
      <sheetData sheetId="17199">
        <row r="9">
          <cell r="A9" t="str">
            <v>A</v>
          </cell>
        </row>
      </sheetData>
      <sheetData sheetId="17200">
        <row r="9">
          <cell r="A9" t="str">
            <v>A</v>
          </cell>
        </row>
      </sheetData>
      <sheetData sheetId="17201">
        <row r="9">
          <cell r="A9" t="str">
            <v>A</v>
          </cell>
        </row>
      </sheetData>
      <sheetData sheetId="17202">
        <row r="9">
          <cell r="A9" t="str">
            <v>A</v>
          </cell>
        </row>
      </sheetData>
      <sheetData sheetId="17203">
        <row r="9">
          <cell r="A9" t="str">
            <v>A</v>
          </cell>
        </row>
      </sheetData>
      <sheetData sheetId="17204">
        <row r="9">
          <cell r="A9" t="str">
            <v>A</v>
          </cell>
        </row>
      </sheetData>
      <sheetData sheetId="17205">
        <row r="9">
          <cell r="A9" t="str">
            <v>A</v>
          </cell>
        </row>
      </sheetData>
      <sheetData sheetId="17206">
        <row r="9">
          <cell r="A9" t="str">
            <v>A</v>
          </cell>
        </row>
      </sheetData>
      <sheetData sheetId="17207">
        <row r="9">
          <cell r="A9" t="str">
            <v>A</v>
          </cell>
        </row>
      </sheetData>
      <sheetData sheetId="17208">
        <row r="9">
          <cell r="A9" t="str">
            <v>A</v>
          </cell>
        </row>
      </sheetData>
      <sheetData sheetId="17209">
        <row r="9">
          <cell r="A9" t="str">
            <v>A</v>
          </cell>
        </row>
      </sheetData>
      <sheetData sheetId="17210">
        <row r="9">
          <cell r="A9" t="str">
            <v>A</v>
          </cell>
        </row>
      </sheetData>
      <sheetData sheetId="17211">
        <row r="9">
          <cell r="A9" t="str">
            <v>A</v>
          </cell>
        </row>
      </sheetData>
      <sheetData sheetId="17212" refreshError="1"/>
      <sheetData sheetId="17213" refreshError="1"/>
      <sheetData sheetId="17214" refreshError="1"/>
      <sheetData sheetId="17215" refreshError="1"/>
      <sheetData sheetId="17216" refreshError="1"/>
      <sheetData sheetId="17217" refreshError="1"/>
      <sheetData sheetId="17218" refreshError="1"/>
      <sheetData sheetId="17219" refreshError="1"/>
      <sheetData sheetId="17220" refreshError="1"/>
      <sheetData sheetId="17221" refreshError="1"/>
      <sheetData sheetId="17222" refreshError="1"/>
      <sheetData sheetId="17223" refreshError="1"/>
      <sheetData sheetId="17224" refreshError="1"/>
      <sheetData sheetId="17225" refreshError="1"/>
      <sheetData sheetId="17226" refreshError="1"/>
      <sheetData sheetId="17227" refreshError="1"/>
      <sheetData sheetId="17228" refreshError="1"/>
      <sheetData sheetId="17229" refreshError="1"/>
      <sheetData sheetId="17230" refreshError="1"/>
      <sheetData sheetId="17231" refreshError="1"/>
      <sheetData sheetId="17232" refreshError="1"/>
      <sheetData sheetId="17233">
        <row r="9">
          <cell r="A9" t="str">
            <v>A</v>
          </cell>
        </row>
      </sheetData>
      <sheetData sheetId="17234">
        <row r="9">
          <cell r="A9" t="str">
            <v>A</v>
          </cell>
        </row>
      </sheetData>
      <sheetData sheetId="17235">
        <row r="9">
          <cell r="A9" t="str">
            <v>A</v>
          </cell>
        </row>
      </sheetData>
      <sheetData sheetId="17236">
        <row r="9">
          <cell r="A9" t="str">
            <v>A</v>
          </cell>
        </row>
      </sheetData>
      <sheetData sheetId="17237">
        <row r="9">
          <cell r="A9" t="str">
            <v>A</v>
          </cell>
        </row>
      </sheetData>
      <sheetData sheetId="17238">
        <row r="9">
          <cell r="A9" t="str">
            <v>A</v>
          </cell>
        </row>
      </sheetData>
      <sheetData sheetId="17239">
        <row r="9">
          <cell r="A9" t="str">
            <v>A</v>
          </cell>
        </row>
      </sheetData>
      <sheetData sheetId="17240" refreshError="1"/>
      <sheetData sheetId="17241" refreshError="1"/>
      <sheetData sheetId="17242" refreshError="1"/>
      <sheetData sheetId="17243" refreshError="1"/>
      <sheetData sheetId="17244">
        <row r="9">
          <cell r="A9" t="str">
            <v>A</v>
          </cell>
        </row>
      </sheetData>
      <sheetData sheetId="17245">
        <row r="9">
          <cell r="A9" t="str">
            <v>A</v>
          </cell>
        </row>
      </sheetData>
      <sheetData sheetId="17246" refreshError="1"/>
      <sheetData sheetId="17247" refreshError="1"/>
      <sheetData sheetId="17248" refreshError="1"/>
      <sheetData sheetId="17249" refreshError="1"/>
      <sheetData sheetId="17250">
        <row r="9">
          <cell r="A9" t="str">
            <v>A</v>
          </cell>
        </row>
      </sheetData>
      <sheetData sheetId="17251">
        <row r="9">
          <cell r="A9" t="str">
            <v>A</v>
          </cell>
        </row>
      </sheetData>
      <sheetData sheetId="17252">
        <row r="9">
          <cell r="A9" t="str">
            <v>A</v>
          </cell>
        </row>
      </sheetData>
      <sheetData sheetId="17253">
        <row r="9">
          <cell r="A9" t="str">
            <v>A</v>
          </cell>
        </row>
      </sheetData>
      <sheetData sheetId="17254">
        <row r="9">
          <cell r="A9" t="str">
            <v>A</v>
          </cell>
        </row>
      </sheetData>
      <sheetData sheetId="17255">
        <row r="9">
          <cell r="A9" t="str">
            <v>A</v>
          </cell>
        </row>
      </sheetData>
      <sheetData sheetId="17256">
        <row r="9">
          <cell r="A9" t="str">
            <v>A</v>
          </cell>
        </row>
      </sheetData>
      <sheetData sheetId="17257">
        <row r="9">
          <cell r="A9" t="str">
            <v>A</v>
          </cell>
        </row>
      </sheetData>
      <sheetData sheetId="17258">
        <row r="9">
          <cell r="A9" t="str">
            <v>A</v>
          </cell>
        </row>
      </sheetData>
      <sheetData sheetId="17259">
        <row r="9">
          <cell r="A9" t="str">
            <v>A</v>
          </cell>
        </row>
      </sheetData>
      <sheetData sheetId="17260">
        <row r="9">
          <cell r="A9" t="str">
            <v>A</v>
          </cell>
        </row>
      </sheetData>
      <sheetData sheetId="17261">
        <row r="9">
          <cell r="A9" t="str">
            <v>A</v>
          </cell>
        </row>
      </sheetData>
      <sheetData sheetId="17262">
        <row r="9">
          <cell r="A9" t="str">
            <v>A</v>
          </cell>
        </row>
      </sheetData>
      <sheetData sheetId="17263">
        <row r="9">
          <cell r="A9" t="str">
            <v>A</v>
          </cell>
        </row>
      </sheetData>
      <sheetData sheetId="17264">
        <row r="9">
          <cell r="A9" t="str">
            <v>A</v>
          </cell>
        </row>
      </sheetData>
      <sheetData sheetId="17265">
        <row r="9">
          <cell r="A9" t="str">
            <v>A</v>
          </cell>
        </row>
      </sheetData>
      <sheetData sheetId="17266">
        <row r="9">
          <cell r="A9" t="str">
            <v>A</v>
          </cell>
        </row>
      </sheetData>
      <sheetData sheetId="17267">
        <row r="9">
          <cell r="A9" t="str">
            <v>A</v>
          </cell>
        </row>
      </sheetData>
      <sheetData sheetId="17268">
        <row r="9">
          <cell r="A9" t="str">
            <v>A</v>
          </cell>
        </row>
      </sheetData>
      <sheetData sheetId="17269">
        <row r="9">
          <cell r="A9" t="str">
            <v>A</v>
          </cell>
        </row>
      </sheetData>
      <sheetData sheetId="17270">
        <row r="9">
          <cell r="A9" t="str">
            <v>A</v>
          </cell>
        </row>
      </sheetData>
      <sheetData sheetId="17271">
        <row r="9">
          <cell r="A9" t="str">
            <v>A</v>
          </cell>
        </row>
      </sheetData>
      <sheetData sheetId="17272">
        <row r="9">
          <cell r="A9" t="str">
            <v>A</v>
          </cell>
        </row>
      </sheetData>
      <sheetData sheetId="17273">
        <row r="9">
          <cell r="A9" t="str">
            <v>A</v>
          </cell>
        </row>
      </sheetData>
      <sheetData sheetId="17274">
        <row r="9">
          <cell r="A9" t="str">
            <v>A</v>
          </cell>
        </row>
      </sheetData>
      <sheetData sheetId="17275">
        <row r="9">
          <cell r="A9" t="str">
            <v>A</v>
          </cell>
        </row>
      </sheetData>
      <sheetData sheetId="17276">
        <row r="9">
          <cell r="A9" t="str">
            <v>A</v>
          </cell>
        </row>
      </sheetData>
      <sheetData sheetId="17277">
        <row r="9">
          <cell r="A9" t="str">
            <v>A</v>
          </cell>
        </row>
      </sheetData>
      <sheetData sheetId="17278">
        <row r="9">
          <cell r="A9" t="str">
            <v>A</v>
          </cell>
        </row>
      </sheetData>
      <sheetData sheetId="17279">
        <row r="9">
          <cell r="A9" t="str">
            <v>A</v>
          </cell>
        </row>
      </sheetData>
      <sheetData sheetId="17280">
        <row r="9">
          <cell r="A9" t="str">
            <v>A</v>
          </cell>
        </row>
      </sheetData>
      <sheetData sheetId="17281">
        <row r="9">
          <cell r="A9" t="str">
            <v>A</v>
          </cell>
        </row>
      </sheetData>
      <sheetData sheetId="17282">
        <row r="9">
          <cell r="A9" t="str">
            <v>A</v>
          </cell>
        </row>
      </sheetData>
      <sheetData sheetId="17283">
        <row r="9">
          <cell r="A9" t="str">
            <v>A</v>
          </cell>
        </row>
      </sheetData>
      <sheetData sheetId="17284">
        <row r="9">
          <cell r="A9" t="str">
            <v>A</v>
          </cell>
        </row>
      </sheetData>
      <sheetData sheetId="17285" refreshError="1"/>
      <sheetData sheetId="17286" refreshError="1"/>
      <sheetData sheetId="17287" refreshError="1"/>
      <sheetData sheetId="17288" refreshError="1"/>
      <sheetData sheetId="17289" refreshError="1"/>
      <sheetData sheetId="17290" refreshError="1"/>
      <sheetData sheetId="17291" refreshError="1"/>
      <sheetData sheetId="17292"/>
      <sheetData sheetId="17293" refreshError="1"/>
      <sheetData sheetId="17294" refreshError="1"/>
      <sheetData sheetId="17295" refreshError="1"/>
      <sheetData sheetId="17296" refreshError="1"/>
      <sheetData sheetId="17297" refreshError="1"/>
      <sheetData sheetId="17298" refreshError="1"/>
      <sheetData sheetId="17299" refreshError="1"/>
      <sheetData sheetId="17300" refreshError="1"/>
      <sheetData sheetId="17301" refreshError="1"/>
      <sheetData sheetId="17302" refreshError="1"/>
      <sheetData sheetId="17303" refreshError="1"/>
      <sheetData sheetId="17304" refreshError="1"/>
      <sheetData sheetId="17305" refreshError="1"/>
      <sheetData sheetId="17306" refreshError="1"/>
      <sheetData sheetId="17307" refreshError="1"/>
      <sheetData sheetId="17308" refreshError="1"/>
      <sheetData sheetId="17309" refreshError="1"/>
      <sheetData sheetId="17310" refreshError="1"/>
      <sheetData sheetId="17311" refreshError="1"/>
      <sheetData sheetId="17312" refreshError="1"/>
      <sheetData sheetId="17313" refreshError="1"/>
      <sheetData sheetId="17314" refreshError="1"/>
      <sheetData sheetId="17315">
        <row r="9">
          <cell r="A9" t="str">
            <v>A</v>
          </cell>
        </row>
      </sheetData>
      <sheetData sheetId="17316">
        <row r="9">
          <cell r="A9" t="str">
            <v>A</v>
          </cell>
        </row>
      </sheetData>
      <sheetData sheetId="17317" refreshError="1"/>
      <sheetData sheetId="17318"/>
      <sheetData sheetId="17319"/>
      <sheetData sheetId="17320"/>
      <sheetData sheetId="17321"/>
      <sheetData sheetId="17322"/>
      <sheetData sheetId="17323">
        <row r="9">
          <cell r="A9" t="str">
            <v>A</v>
          </cell>
        </row>
      </sheetData>
      <sheetData sheetId="17324">
        <row r="9">
          <cell r="A9" t="str">
            <v>A</v>
          </cell>
        </row>
      </sheetData>
      <sheetData sheetId="17325">
        <row r="9">
          <cell r="A9" t="str">
            <v>A</v>
          </cell>
        </row>
      </sheetData>
      <sheetData sheetId="17326">
        <row r="9">
          <cell r="A9" t="str">
            <v>A</v>
          </cell>
        </row>
      </sheetData>
      <sheetData sheetId="17327">
        <row r="9">
          <cell r="A9" t="str">
            <v>A</v>
          </cell>
        </row>
      </sheetData>
      <sheetData sheetId="17328">
        <row r="9">
          <cell r="A9" t="str">
            <v>A</v>
          </cell>
        </row>
      </sheetData>
      <sheetData sheetId="17329">
        <row r="9">
          <cell r="A9" t="str">
            <v>A</v>
          </cell>
        </row>
      </sheetData>
      <sheetData sheetId="17330">
        <row r="9">
          <cell r="A9" t="str">
            <v>A</v>
          </cell>
        </row>
      </sheetData>
      <sheetData sheetId="17331">
        <row r="9">
          <cell r="A9" t="str">
            <v>A</v>
          </cell>
        </row>
      </sheetData>
      <sheetData sheetId="17332">
        <row r="9">
          <cell r="A9" t="str">
            <v>A</v>
          </cell>
        </row>
      </sheetData>
      <sheetData sheetId="17333">
        <row r="9">
          <cell r="A9" t="str">
            <v>A</v>
          </cell>
        </row>
      </sheetData>
      <sheetData sheetId="17334">
        <row r="9">
          <cell r="A9" t="str">
            <v>A</v>
          </cell>
        </row>
      </sheetData>
      <sheetData sheetId="17335">
        <row r="9">
          <cell r="A9" t="str">
            <v>A</v>
          </cell>
        </row>
      </sheetData>
      <sheetData sheetId="17336">
        <row r="9">
          <cell r="A9" t="str">
            <v>A</v>
          </cell>
        </row>
      </sheetData>
      <sheetData sheetId="17337">
        <row r="9">
          <cell r="A9" t="str">
            <v>A</v>
          </cell>
        </row>
      </sheetData>
      <sheetData sheetId="17338">
        <row r="9">
          <cell r="A9" t="str">
            <v>A</v>
          </cell>
        </row>
      </sheetData>
      <sheetData sheetId="17339">
        <row r="9">
          <cell r="A9" t="str">
            <v>A</v>
          </cell>
        </row>
      </sheetData>
      <sheetData sheetId="17340">
        <row r="9">
          <cell r="A9" t="str">
            <v>A</v>
          </cell>
        </row>
      </sheetData>
      <sheetData sheetId="17341">
        <row r="9">
          <cell r="A9" t="str">
            <v>A</v>
          </cell>
        </row>
      </sheetData>
      <sheetData sheetId="17342" refreshError="1"/>
      <sheetData sheetId="17343" refreshError="1"/>
      <sheetData sheetId="17344" refreshError="1"/>
      <sheetData sheetId="17345" refreshError="1"/>
      <sheetData sheetId="17346" refreshError="1"/>
      <sheetData sheetId="17347" refreshError="1"/>
      <sheetData sheetId="17348">
        <row r="9">
          <cell r="A9" t="str">
            <v>A</v>
          </cell>
        </row>
      </sheetData>
      <sheetData sheetId="17349">
        <row r="9">
          <cell r="A9" t="str">
            <v>A</v>
          </cell>
        </row>
      </sheetData>
      <sheetData sheetId="17350">
        <row r="9">
          <cell r="A9" t="str">
            <v>A</v>
          </cell>
        </row>
      </sheetData>
      <sheetData sheetId="17351" refreshError="1"/>
      <sheetData sheetId="17352" refreshError="1"/>
      <sheetData sheetId="17353" refreshError="1"/>
      <sheetData sheetId="17354" refreshError="1"/>
      <sheetData sheetId="17355" refreshError="1"/>
      <sheetData sheetId="17356" refreshError="1"/>
      <sheetData sheetId="17357" refreshError="1"/>
      <sheetData sheetId="17358">
        <row r="9">
          <cell r="A9" t="str">
            <v>A</v>
          </cell>
        </row>
      </sheetData>
      <sheetData sheetId="17359" refreshError="1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/>
      <sheetData sheetId="17377"/>
      <sheetData sheetId="17378"/>
      <sheetData sheetId="17379"/>
      <sheetData sheetId="17380"/>
      <sheetData sheetId="17381"/>
      <sheetData sheetId="17382">
        <row r="9">
          <cell r="A9" t="str">
            <v>A</v>
          </cell>
        </row>
      </sheetData>
      <sheetData sheetId="17383">
        <row r="9">
          <cell r="A9" t="str">
            <v>A</v>
          </cell>
        </row>
      </sheetData>
      <sheetData sheetId="17384">
        <row r="9">
          <cell r="A9" t="str">
            <v>A</v>
          </cell>
        </row>
      </sheetData>
      <sheetData sheetId="17385">
        <row r="9">
          <cell r="A9" t="str">
            <v>A</v>
          </cell>
        </row>
      </sheetData>
      <sheetData sheetId="17386">
        <row r="9">
          <cell r="A9" t="str">
            <v>A</v>
          </cell>
        </row>
      </sheetData>
      <sheetData sheetId="17387">
        <row r="9">
          <cell r="A9" t="str">
            <v>A</v>
          </cell>
        </row>
      </sheetData>
      <sheetData sheetId="17388">
        <row r="9">
          <cell r="A9" t="str">
            <v>A</v>
          </cell>
        </row>
      </sheetData>
      <sheetData sheetId="17389"/>
      <sheetData sheetId="17390"/>
      <sheetData sheetId="17391"/>
      <sheetData sheetId="17392"/>
      <sheetData sheetId="17393">
        <row r="9">
          <cell r="A9" t="str">
            <v>A</v>
          </cell>
        </row>
      </sheetData>
      <sheetData sheetId="17394">
        <row r="9">
          <cell r="A9" t="str">
            <v>A</v>
          </cell>
        </row>
      </sheetData>
      <sheetData sheetId="17395"/>
      <sheetData sheetId="17396"/>
      <sheetData sheetId="17397"/>
      <sheetData sheetId="17398"/>
      <sheetData sheetId="17399">
        <row r="9">
          <cell r="A9" t="str">
            <v>A</v>
          </cell>
        </row>
      </sheetData>
      <sheetData sheetId="17400"/>
      <sheetData sheetId="17401"/>
      <sheetData sheetId="17402"/>
      <sheetData sheetId="17403">
        <row r="9">
          <cell r="A9" t="str">
            <v>A</v>
          </cell>
        </row>
      </sheetData>
      <sheetData sheetId="17404"/>
      <sheetData sheetId="17405">
        <row r="9">
          <cell r="A9" t="str">
            <v>A</v>
          </cell>
        </row>
      </sheetData>
      <sheetData sheetId="17406">
        <row r="9">
          <cell r="A9" t="str">
            <v>A</v>
          </cell>
        </row>
      </sheetData>
      <sheetData sheetId="17407">
        <row r="9">
          <cell r="A9" t="str">
            <v>A</v>
          </cell>
        </row>
      </sheetData>
      <sheetData sheetId="17408">
        <row r="9">
          <cell r="A9" t="str">
            <v>A</v>
          </cell>
        </row>
      </sheetData>
      <sheetData sheetId="17409">
        <row r="9">
          <cell r="A9" t="str">
            <v>A</v>
          </cell>
        </row>
      </sheetData>
      <sheetData sheetId="17410">
        <row r="9">
          <cell r="A9" t="str">
            <v>A</v>
          </cell>
        </row>
      </sheetData>
      <sheetData sheetId="17411">
        <row r="9">
          <cell r="A9" t="str">
            <v>A</v>
          </cell>
        </row>
      </sheetData>
      <sheetData sheetId="17412">
        <row r="9">
          <cell r="A9" t="str">
            <v>A</v>
          </cell>
        </row>
      </sheetData>
      <sheetData sheetId="17413"/>
      <sheetData sheetId="17414">
        <row r="9">
          <cell r="A9" t="str">
            <v>A</v>
          </cell>
        </row>
      </sheetData>
      <sheetData sheetId="17415"/>
      <sheetData sheetId="17416"/>
      <sheetData sheetId="17417">
        <row r="9">
          <cell r="A9" t="str">
            <v>A</v>
          </cell>
        </row>
      </sheetData>
      <sheetData sheetId="17418">
        <row r="9">
          <cell r="A9" t="str">
            <v>A</v>
          </cell>
        </row>
      </sheetData>
      <sheetData sheetId="17419">
        <row r="9">
          <cell r="A9" t="str">
            <v>A</v>
          </cell>
        </row>
      </sheetData>
      <sheetData sheetId="17420">
        <row r="9">
          <cell r="A9" t="str">
            <v>A</v>
          </cell>
        </row>
      </sheetData>
      <sheetData sheetId="17421">
        <row r="9">
          <cell r="A9" t="str">
            <v>A</v>
          </cell>
        </row>
      </sheetData>
      <sheetData sheetId="17422">
        <row r="9">
          <cell r="A9" t="str">
            <v>A</v>
          </cell>
        </row>
      </sheetData>
      <sheetData sheetId="17423">
        <row r="9">
          <cell r="A9" t="str">
            <v>A</v>
          </cell>
        </row>
      </sheetData>
      <sheetData sheetId="17424">
        <row r="9">
          <cell r="A9" t="str">
            <v>A</v>
          </cell>
        </row>
      </sheetData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 refreshError="1"/>
      <sheetData sheetId="17442" refreshError="1"/>
      <sheetData sheetId="17443" refreshError="1"/>
      <sheetData sheetId="17444" refreshError="1"/>
      <sheetData sheetId="17445" refreshError="1"/>
      <sheetData sheetId="17446" refreshError="1"/>
      <sheetData sheetId="17447" refreshError="1"/>
      <sheetData sheetId="17448" refreshError="1"/>
      <sheetData sheetId="17449" refreshError="1"/>
      <sheetData sheetId="17450" refreshError="1"/>
      <sheetData sheetId="17451" refreshError="1"/>
      <sheetData sheetId="17452" refreshError="1"/>
      <sheetData sheetId="17453" refreshError="1"/>
      <sheetData sheetId="17454" refreshError="1"/>
      <sheetData sheetId="17455" refreshError="1"/>
      <sheetData sheetId="17456"/>
      <sheetData sheetId="17457" refreshError="1"/>
      <sheetData sheetId="17458" refreshError="1"/>
      <sheetData sheetId="17459" refreshError="1"/>
      <sheetData sheetId="17460" refreshError="1"/>
      <sheetData sheetId="17461" refreshError="1"/>
      <sheetData sheetId="17462" refreshError="1"/>
      <sheetData sheetId="17463" refreshError="1"/>
      <sheetData sheetId="17464" refreshError="1"/>
      <sheetData sheetId="17465"/>
      <sheetData sheetId="17466" refreshError="1"/>
      <sheetData sheetId="17467" refreshError="1"/>
      <sheetData sheetId="17468" refreshError="1"/>
      <sheetData sheetId="17469" refreshError="1"/>
      <sheetData sheetId="17470" refreshError="1"/>
      <sheetData sheetId="17471" refreshError="1"/>
      <sheetData sheetId="17472" refreshError="1"/>
      <sheetData sheetId="17473"/>
      <sheetData sheetId="17474"/>
      <sheetData sheetId="17475"/>
      <sheetData sheetId="17476"/>
      <sheetData sheetId="17477"/>
      <sheetData sheetId="17478"/>
      <sheetData sheetId="17479" refreshError="1"/>
      <sheetData sheetId="17480"/>
      <sheetData sheetId="17481"/>
      <sheetData sheetId="17482"/>
      <sheetData sheetId="17483"/>
      <sheetData sheetId="17484" refreshError="1"/>
      <sheetData sheetId="17485" refreshError="1"/>
      <sheetData sheetId="17486"/>
      <sheetData sheetId="17487"/>
      <sheetData sheetId="17488"/>
      <sheetData sheetId="17489"/>
      <sheetData sheetId="17490"/>
      <sheetData sheetId="17491" refreshError="1"/>
      <sheetData sheetId="17492" refreshError="1"/>
      <sheetData sheetId="17493" refreshError="1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 refreshError="1"/>
      <sheetData sheetId="17517" refreshError="1"/>
      <sheetData sheetId="17518"/>
      <sheetData sheetId="17519" refreshError="1"/>
      <sheetData sheetId="17520" refreshError="1"/>
      <sheetData sheetId="17521" refreshError="1"/>
      <sheetData sheetId="17522"/>
      <sheetData sheetId="17523"/>
      <sheetData sheetId="17524" refreshError="1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 refreshError="1"/>
      <sheetData sheetId="17562" refreshError="1"/>
      <sheetData sheetId="17563" refreshError="1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 refreshError="1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 refreshError="1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/>
      <sheetData sheetId="17665"/>
      <sheetData sheetId="17666" refreshError="1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/>
      <sheetData sheetId="17852" refreshError="1"/>
      <sheetData sheetId="17853" refreshError="1"/>
      <sheetData sheetId="17854"/>
      <sheetData sheetId="17855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 refreshError="1"/>
      <sheetData sheetId="17941" refreshError="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 refreshError="1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 refreshError="1"/>
      <sheetData sheetId="17992" refreshError="1"/>
      <sheetData sheetId="17993"/>
      <sheetData sheetId="17994" refreshError="1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 refreshError="1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 refreshError="1"/>
      <sheetData sheetId="18056"/>
      <sheetData sheetId="18057"/>
      <sheetData sheetId="18058"/>
      <sheetData sheetId="18059"/>
      <sheetData sheetId="18060"/>
      <sheetData sheetId="18061"/>
      <sheetData sheetId="18062" refreshError="1"/>
      <sheetData sheetId="18063"/>
      <sheetData sheetId="18064"/>
      <sheetData sheetId="18065"/>
      <sheetData sheetId="18066"/>
      <sheetData sheetId="18067"/>
      <sheetData sheetId="18068"/>
      <sheetData sheetId="18069" refreshError="1"/>
      <sheetData sheetId="18070" refreshError="1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 refreshError="1"/>
      <sheetData sheetId="18160"/>
      <sheetData sheetId="18161"/>
      <sheetData sheetId="18162"/>
      <sheetData sheetId="18163"/>
      <sheetData sheetId="18164"/>
      <sheetData sheetId="18165"/>
      <sheetData sheetId="18166" refreshError="1"/>
      <sheetData sheetId="18167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 refreshError="1"/>
      <sheetData sheetId="18177" refreshError="1"/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 refreshError="1"/>
      <sheetData sheetId="18192" refreshError="1"/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 refreshError="1"/>
      <sheetData sheetId="18201" refreshError="1"/>
      <sheetData sheetId="18202" refreshError="1"/>
      <sheetData sheetId="18203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 refreshError="1"/>
      <sheetData sheetId="18260" refreshError="1"/>
      <sheetData sheetId="18261" refreshError="1"/>
      <sheetData sheetId="18262"/>
      <sheetData sheetId="18263"/>
      <sheetData sheetId="18264"/>
      <sheetData sheetId="18265"/>
      <sheetData sheetId="18266" refreshError="1"/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 refreshError="1"/>
      <sheetData sheetId="18287" refreshError="1"/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 refreshError="1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 refreshError="1"/>
      <sheetData sheetId="18384" refreshError="1"/>
      <sheetData sheetId="18385"/>
      <sheetData sheetId="18386" refreshError="1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 refreshError="1"/>
      <sheetData sheetId="18426" refreshError="1"/>
      <sheetData sheetId="18427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 refreshError="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 refreshError="1"/>
      <sheetData sheetId="18484" refreshError="1"/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 refreshError="1"/>
      <sheetData sheetId="18493" refreshError="1"/>
      <sheetData sheetId="18494" refreshError="1"/>
      <sheetData sheetId="18495" refreshError="1"/>
      <sheetData sheetId="18496" refreshError="1"/>
      <sheetData sheetId="18497" refreshError="1"/>
      <sheetData sheetId="18498" refreshError="1"/>
      <sheetData sheetId="18499"/>
      <sheetData sheetId="18500"/>
      <sheetData sheetId="18501"/>
      <sheetData sheetId="18502" refreshError="1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/>
      <sheetData sheetId="18513" refreshError="1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>
        <row r="9">
          <cell r="A9" t="str">
            <v>A</v>
          </cell>
        </row>
      </sheetData>
      <sheetData sheetId="18550">
        <row r="9">
          <cell r="A9" t="str">
            <v>A</v>
          </cell>
        </row>
      </sheetData>
      <sheetData sheetId="18551">
        <row r="9">
          <cell r="A9" t="str">
            <v>A</v>
          </cell>
        </row>
      </sheetData>
      <sheetData sheetId="18552">
        <row r="9">
          <cell r="A9" t="str">
            <v>A</v>
          </cell>
        </row>
      </sheetData>
      <sheetData sheetId="18553">
        <row r="9">
          <cell r="A9" t="str">
            <v>A</v>
          </cell>
        </row>
      </sheetData>
      <sheetData sheetId="18554">
        <row r="9">
          <cell r="A9" t="str">
            <v>A</v>
          </cell>
        </row>
      </sheetData>
      <sheetData sheetId="18555">
        <row r="9">
          <cell r="A9" t="str">
            <v>A</v>
          </cell>
        </row>
      </sheetData>
      <sheetData sheetId="18556">
        <row r="9">
          <cell r="A9" t="str">
            <v>A</v>
          </cell>
        </row>
      </sheetData>
      <sheetData sheetId="18557">
        <row r="9">
          <cell r="A9" t="str">
            <v>A</v>
          </cell>
        </row>
      </sheetData>
      <sheetData sheetId="18558">
        <row r="9">
          <cell r="A9" t="str">
            <v>A</v>
          </cell>
        </row>
      </sheetData>
      <sheetData sheetId="18559">
        <row r="9">
          <cell r="A9" t="str">
            <v>A</v>
          </cell>
        </row>
      </sheetData>
      <sheetData sheetId="18560">
        <row r="9">
          <cell r="A9" t="str">
            <v>A</v>
          </cell>
        </row>
      </sheetData>
      <sheetData sheetId="18561">
        <row r="9">
          <cell r="A9" t="str">
            <v>A</v>
          </cell>
        </row>
      </sheetData>
      <sheetData sheetId="18562">
        <row r="9">
          <cell r="A9" t="str">
            <v>A</v>
          </cell>
        </row>
      </sheetData>
      <sheetData sheetId="18563">
        <row r="9">
          <cell r="A9" t="str">
            <v>A</v>
          </cell>
        </row>
      </sheetData>
      <sheetData sheetId="18564"/>
      <sheetData sheetId="18565"/>
      <sheetData sheetId="18566"/>
      <sheetData sheetId="18567"/>
      <sheetData sheetId="18568">
        <row r="9">
          <cell r="A9" t="str">
            <v>A</v>
          </cell>
        </row>
      </sheetData>
      <sheetData sheetId="18569">
        <row r="9">
          <cell r="A9" t="str">
            <v>A</v>
          </cell>
        </row>
      </sheetData>
      <sheetData sheetId="18570">
        <row r="9">
          <cell r="A9" t="str">
            <v>A</v>
          </cell>
        </row>
      </sheetData>
      <sheetData sheetId="18571">
        <row r="9">
          <cell r="A9" t="str">
            <v>A</v>
          </cell>
        </row>
      </sheetData>
      <sheetData sheetId="18572">
        <row r="9">
          <cell r="A9" t="str">
            <v>A</v>
          </cell>
        </row>
      </sheetData>
      <sheetData sheetId="18573">
        <row r="9">
          <cell r="A9" t="str">
            <v>A</v>
          </cell>
        </row>
      </sheetData>
      <sheetData sheetId="18574">
        <row r="9">
          <cell r="A9" t="str">
            <v>A</v>
          </cell>
        </row>
      </sheetData>
      <sheetData sheetId="18575">
        <row r="9">
          <cell r="A9" t="str">
            <v>A</v>
          </cell>
        </row>
      </sheetData>
      <sheetData sheetId="18576">
        <row r="9">
          <cell r="A9" t="str">
            <v>A</v>
          </cell>
        </row>
      </sheetData>
      <sheetData sheetId="18577">
        <row r="9">
          <cell r="A9" t="str">
            <v>A</v>
          </cell>
        </row>
      </sheetData>
      <sheetData sheetId="18578">
        <row r="9">
          <cell r="A9" t="str">
            <v>A</v>
          </cell>
        </row>
      </sheetData>
      <sheetData sheetId="18579">
        <row r="9">
          <cell r="A9" t="str">
            <v>A</v>
          </cell>
        </row>
      </sheetData>
      <sheetData sheetId="18580">
        <row r="9">
          <cell r="A9" t="str">
            <v>A</v>
          </cell>
        </row>
      </sheetData>
      <sheetData sheetId="18581">
        <row r="9">
          <cell r="A9" t="str">
            <v>A</v>
          </cell>
        </row>
      </sheetData>
      <sheetData sheetId="18582"/>
      <sheetData sheetId="18583">
        <row r="9">
          <cell r="A9" t="str">
            <v>A</v>
          </cell>
        </row>
      </sheetData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 refreshError="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/>
      <sheetData sheetId="20910"/>
      <sheetData sheetId="20911"/>
      <sheetData sheetId="20912"/>
      <sheetData sheetId="20913"/>
      <sheetData sheetId="20914"/>
      <sheetData sheetId="20915"/>
      <sheetData sheetId="20916"/>
      <sheetData sheetId="20917"/>
      <sheetData sheetId="20918"/>
      <sheetData sheetId="20919"/>
      <sheetData sheetId="20920"/>
      <sheetData sheetId="20921"/>
      <sheetData sheetId="20922"/>
      <sheetData sheetId="20923"/>
      <sheetData sheetId="20924"/>
      <sheetData sheetId="20925"/>
      <sheetData sheetId="20926"/>
      <sheetData sheetId="20927"/>
      <sheetData sheetId="20928"/>
      <sheetData sheetId="20929"/>
      <sheetData sheetId="20930"/>
      <sheetData sheetId="20931"/>
      <sheetData sheetId="20932"/>
      <sheetData sheetId="20933"/>
      <sheetData sheetId="20934"/>
      <sheetData sheetId="20935"/>
      <sheetData sheetId="20936"/>
      <sheetData sheetId="20937"/>
      <sheetData sheetId="20938"/>
      <sheetData sheetId="20939"/>
      <sheetData sheetId="20940"/>
      <sheetData sheetId="20941"/>
      <sheetData sheetId="20942"/>
      <sheetData sheetId="20943"/>
      <sheetData sheetId="20944"/>
      <sheetData sheetId="20945"/>
      <sheetData sheetId="20946"/>
      <sheetData sheetId="20947"/>
      <sheetData sheetId="20948"/>
      <sheetData sheetId="20949"/>
      <sheetData sheetId="20950"/>
      <sheetData sheetId="20951"/>
      <sheetData sheetId="20952"/>
      <sheetData sheetId="20953"/>
      <sheetData sheetId="20954"/>
      <sheetData sheetId="20955"/>
      <sheetData sheetId="20956"/>
      <sheetData sheetId="20957"/>
      <sheetData sheetId="20958"/>
      <sheetData sheetId="20959"/>
      <sheetData sheetId="20960"/>
      <sheetData sheetId="20961"/>
      <sheetData sheetId="20962"/>
      <sheetData sheetId="20963"/>
      <sheetData sheetId="20964"/>
      <sheetData sheetId="20965"/>
      <sheetData sheetId="20966"/>
      <sheetData sheetId="20967"/>
      <sheetData sheetId="20968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 refreshError="1"/>
      <sheetData sheetId="20979" refreshError="1"/>
      <sheetData sheetId="20980" refreshError="1"/>
      <sheetData sheetId="20981" refreshError="1"/>
      <sheetData sheetId="20982" refreshError="1"/>
      <sheetData sheetId="20983" refreshError="1"/>
      <sheetData sheetId="20984" refreshError="1"/>
      <sheetData sheetId="20985" refreshError="1"/>
      <sheetData sheetId="20986" refreshError="1"/>
      <sheetData sheetId="20987" refreshError="1"/>
      <sheetData sheetId="20988" refreshError="1"/>
      <sheetData sheetId="20989" refreshError="1"/>
      <sheetData sheetId="20990" refreshError="1"/>
      <sheetData sheetId="20991" refreshError="1"/>
      <sheetData sheetId="20992" refreshError="1"/>
      <sheetData sheetId="20993" refreshError="1"/>
      <sheetData sheetId="20994" refreshError="1"/>
      <sheetData sheetId="20995" refreshError="1"/>
      <sheetData sheetId="20996" refreshError="1"/>
      <sheetData sheetId="20997" refreshError="1"/>
      <sheetData sheetId="20998" refreshError="1"/>
      <sheetData sheetId="20999" refreshError="1"/>
      <sheetData sheetId="21000" refreshError="1"/>
      <sheetData sheetId="21001" refreshError="1"/>
      <sheetData sheetId="21002" refreshError="1"/>
      <sheetData sheetId="21003" refreshError="1"/>
      <sheetData sheetId="21004" refreshError="1"/>
      <sheetData sheetId="21005" refreshError="1"/>
      <sheetData sheetId="21006" refreshError="1"/>
      <sheetData sheetId="21007" refreshError="1"/>
      <sheetData sheetId="21008" refreshError="1"/>
      <sheetData sheetId="21009" refreshError="1"/>
      <sheetData sheetId="21010" refreshError="1"/>
      <sheetData sheetId="21011" refreshError="1"/>
      <sheetData sheetId="21012" refreshError="1"/>
      <sheetData sheetId="21013" refreshError="1"/>
      <sheetData sheetId="21014" refreshError="1"/>
      <sheetData sheetId="21015" refreshError="1"/>
      <sheetData sheetId="21016" refreshError="1"/>
      <sheetData sheetId="21017" refreshError="1"/>
      <sheetData sheetId="21018" refreshError="1"/>
      <sheetData sheetId="21019" refreshError="1"/>
      <sheetData sheetId="21020" refreshError="1"/>
      <sheetData sheetId="21021" refreshError="1"/>
      <sheetData sheetId="21022" refreshError="1"/>
      <sheetData sheetId="21023" refreshError="1"/>
      <sheetData sheetId="21024"/>
      <sheetData sheetId="21025" refreshError="1"/>
      <sheetData sheetId="21026" refreshError="1"/>
      <sheetData sheetId="21027" refreshError="1"/>
      <sheetData sheetId="21028" refreshError="1"/>
      <sheetData sheetId="21029" refreshError="1"/>
      <sheetData sheetId="21030" refreshError="1"/>
      <sheetData sheetId="21031" refreshError="1"/>
      <sheetData sheetId="21032" refreshError="1"/>
      <sheetData sheetId="21033" refreshError="1"/>
      <sheetData sheetId="21034" refreshError="1"/>
      <sheetData sheetId="21035" refreshError="1"/>
      <sheetData sheetId="21036" refreshError="1"/>
      <sheetData sheetId="21037" refreshError="1"/>
      <sheetData sheetId="21038" refreshError="1"/>
      <sheetData sheetId="21039" refreshError="1"/>
      <sheetData sheetId="21040" refreshError="1"/>
      <sheetData sheetId="21041" refreshError="1"/>
      <sheetData sheetId="21042" refreshError="1"/>
      <sheetData sheetId="21043" refreshError="1"/>
      <sheetData sheetId="21044" refreshError="1"/>
      <sheetData sheetId="21045" refreshError="1"/>
      <sheetData sheetId="21046" refreshError="1"/>
      <sheetData sheetId="21047" refreshError="1"/>
      <sheetData sheetId="21048" refreshError="1"/>
      <sheetData sheetId="21049" refreshError="1"/>
      <sheetData sheetId="21050" refreshError="1"/>
      <sheetData sheetId="21051" refreshError="1"/>
      <sheetData sheetId="21052" refreshError="1"/>
      <sheetData sheetId="21053" refreshError="1"/>
      <sheetData sheetId="21054"/>
      <sheetData sheetId="21055"/>
      <sheetData sheetId="21056" refreshError="1"/>
      <sheetData sheetId="21057" refreshError="1"/>
      <sheetData sheetId="21058" refreshError="1"/>
      <sheetData sheetId="21059" refreshError="1"/>
      <sheetData sheetId="21060" refreshError="1"/>
      <sheetData sheetId="21061" refreshError="1"/>
      <sheetData sheetId="21062"/>
      <sheetData sheetId="21063"/>
      <sheetData sheetId="21064"/>
      <sheetData sheetId="21065"/>
      <sheetData sheetId="21066"/>
      <sheetData sheetId="21067"/>
      <sheetData sheetId="21068"/>
      <sheetData sheetId="21069"/>
      <sheetData sheetId="21070"/>
      <sheetData sheetId="21071"/>
      <sheetData sheetId="21072"/>
      <sheetData sheetId="21073"/>
      <sheetData sheetId="21074"/>
      <sheetData sheetId="21075"/>
      <sheetData sheetId="21076"/>
      <sheetData sheetId="21077"/>
      <sheetData sheetId="21078"/>
      <sheetData sheetId="21079" refreshError="1"/>
      <sheetData sheetId="21080"/>
      <sheetData sheetId="2108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/>
      <sheetData sheetId="21094"/>
      <sheetData sheetId="21095"/>
      <sheetData sheetId="21096"/>
      <sheetData sheetId="21097"/>
      <sheetData sheetId="21098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/>
      <sheetData sheetId="21109"/>
      <sheetData sheetId="21110"/>
      <sheetData sheetId="21111"/>
      <sheetData sheetId="21112"/>
      <sheetData sheetId="21113"/>
      <sheetData sheetId="21114"/>
      <sheetData sheetId="21115"/>
      <sheetData sheetId="21116"/>
      <sheetData sheetId="21117"/>
      <sheetData sheetId="21118"/>
      <sheetData sheetId="21119"/>
      <sheetData sheetId="21120"/>
      <sheetData sheetId="21121"/>
      <sheetData sheetId="21122"/>
      <sheetData sheetId="21123"/>
      <sheetData sheetId="21124"/>
      <sheetData sheetId="21125"/>
      <sheetData sheetId="21126"/>
      <sheetData sheetId="21127"/>
      <sheetData sheetId="21128"/>
      <sheetData sheetId="21129"/>
      <sheetData sheetId="21130"/>
      <sheetData sheetId="21131"/>
      <sheetData sheetId="21132"/>
      <sheetData sheetId="21133"/>
      <sheetData sheetId="21134"/>
      <sheetData sheetId="21135"/>
      <sheetData sheetId="21136"/>
      <sheetData sheetId="21137"/>
      <sheetData sheetId="21138"/>
      <sheetData sheetId="21139"/>
      <sheetData sheetId="21140"/>
      <sheetData sheetId="21141"/>
      <sheetData sheetId="21142"/>
      <sheetData sheetId="21143"/>
      <sheetData sheetId="21144"/>
      <sheetData sheetId="21145"/>
      <sheetData sheetId="21146"/>
      <sheetData sheetId="21147"/>
      <sheetData sheetId="21148"/>
      <sheetData sheetId="21149"/>
      <sheetData sheetId="21150"/>
      <sheetData sheetId="21151"/>
      <sheetData sheetId="21152"/>
      <sheetData sheetId="21153"/>
      <sheetData sheetId="21154"/>
      <sheetData sheetId="21155"/>
      <sheetData sheetId="21156"/>
      <sheetData sheetId="21157"/>
      <sheetData sheetId="21158"/>
      <sheetData sheetId="21159"/>
      <sheetData sheetId="21160"/>
      <sheetData sheetId="21161"/>
      <sheetData sheetId="21162"/>
      <sheetData sheetId="21163"/>
      <sheetData sheetId="21164"/>
      <sheetData sheetId="21165"/>
      <sheetData sheetId="21166"/>
      <sheetData sheetId="21167"/>
      <sheetData sheetId="21168"/>
      <sheetData sheetId="21169"/>
      <sheetData sheetId="21170"/>
      <sheetData sheetId="21171"/>
      <sheetData sheetId="21172"/>
      <sheetData sheetId="21173"/>
      <sheetData sheetId="21174"/>
      <sheetData sheetId="21175"/>
      <sheetData sheetId="21176"/>
      <sheetData sheetId="21177"/>
      <sheetData sheetId="21178"/>
      <sheetData sheetId="21179"/>
      <sheetData sheetId="21180"/>
      <sheetData sheetId="21181"/>
      <sheetData sheetId="21182"/>
      <sheetData sheetId="21183"/>
      <sheetData sheetId="21184"/>
      <sheetData sheetId="21185"/>
      <sheetData sheetId="21186"/>
      <sheetData sheetId="21187"/>
      <sheetData sheetId="21188"/>
      <sheetData sheetId="21189"/>
      <sheetData sheetId="21190"/>
      <sheetData sheetId="21191"/>
      <sheetData sheetId="21192"/>
      <sheetData sheetId="21193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/>
      <sheetData sheetId="21206"/>
      <sheetData sheetId="21207"/>
      <sheetData sheetId="21208"/>
      <sheetData sheetId="21209"/>
      <sheetData sheetId="21210"/>
      <sheetData sheetId="21211"/>
      <sheetData sheetId="21212"/>
      <sheetData sheetId="21213"/>
      <sheetData sheetId="21214"/>
      <sheetData sheetId="21215"/>
      <sheetData sheetId="21216"/>
      <sheetData sheetId="21217"/>
      <sheetData sheetId="21218"/>
      <sheetData sheetId="21219"/>
      <sheetData sheetId="21220"/>
      <sheetData sheetId="21221"/>
      <sheetData sheetId="21222"/>
      <sheetData sheetId="21223"/>
      <sheetData sheetId="21224"/>
      <sheetData sheetId="21225"/>
      <sheetData sheetId="21226"/>
      <sheetData sheetId="21227"/>
      <sheetData sheetId="21228"/>
      <sheetData sheetId="21229"/>
      <sheetData sheetId="21230"/>
      <sheetData sheetId="21231"/>
      <sheetData sheetId="21232"/>
      <sheetData sheetId="21233"/>
      <sheetData sheetId="21234"/>
      <sheetData sheetId="21235"/>
      <sheetData sheetId="21236"/>
      <sheetData sheetId="21237"/>
      <sheetData sheetId="21238"/>
      <sheetData sheetId="21239"/>
      <sheetData sheetId="21240"/>
      <sheetData sheetId="21241"/>
      <sheetData sheetId="21242"/>
      <sheetData sheetId="21243"/>
      <sheetData sheetId="21244"/>
      <sheetData sheetId="21245"/>
      <sheetData sheetId="21246"/>
      <sheetData sheetId="21247"/>
      <sheetData sheetId="21248"/>
      <sheetData sheetId="21249"/>
      <sheetData sheetId="21250"/>
      <sheetData sheetId="21251"/>
      <sheetData sheetId="21252"/>
      <sheetData sheetId="21253"/>
      <sheetData sheetId="21254"/>
      <sheetData sheetId="21255"/>
      <sheetData sheetId="21256"/>
      <sheetData sheetId="21257"/>
      <sheetData sheetId="21258"/>
      <sheetData sheetId="21259"/>
      <sheetData sheetId="21260"/>
      <sheetData sheetId="21261"/>
      <sheetData sheetId="21262"/>
      <sheetData sheetId="21263"/>
      <sheetData sheetId="21264"/>
      <sheetData sheetId="21265"/>
      <sheetData sheetId="21266"/>
      <sheetData sheetId="21267"/>
      <sheetData sheetId="21268"/>
      <sheetData sheetId="21269"/>
      <sheetData sheetId="21270"/>
      <sheetData sheetId="21271"/>
      <sheetData sheetId="21272"/>
      <sheetData sheetId="21273"/>
      <sheetData sheetId="21274"/>
      <sheetData sheetId="21275"/>
      <sheetData sheetId="21276"/>
      <sheetData sheetId="21277"/>
      <sheetData sheetId="21278"/>
      <sheetData sheetId="21279"/>
      <sheetData sheetId="21280"/>
      <sheetData sheetId="21281"/>
      <sheetData sheetId="21282"/>
      <sheetData sheetId="21283"/>
      <sheetData sheetId="21284"/>
      <sheetData sheetId="21285"/>
      <sheetData sheetId="21286"/>
      <sheetData sheetId="21287"/>
      <sheetData sheetId="21288"/>
      <sheetData sheetId="21289"/>
      <sheetData sheetId="21290"/>
      <sheetData sheetId="21291"/>
      <sheetData sheetId="21292"/>
      <sheetData sheetId="21293"/>
      <sheetData sheetId="21294"/>
      <sheetData sheetId="21295"/>
      <sheetData sheetId="21296"/>
      <sheetData sheetId="21297"/>
      <sheetData sheetId="21298"/>
      <sheetData sheetId="21299"/>
      <sheetData sheetId="21300"/>
      <sheetData sheetId="21301"/>
      <sheetData sheetId="21302"/>
      <sheetData sheetId="21303"/>
      <sheetData sheetId="21304"/>
      <sheetData sheetId="21305"/>
      <sheetData sheetId="21306"/>
      <sheetData sheetId="21307"/>
      <sheetData sheetId="21308"/>
      <sheetData sheetId="21309"/>
      <sheetData sheetId="21310"/>
      <sheetData sheetId="21311"/>
      <sheetData sheetId="21312"/>
      <sheetData sheetId="21313"/>
      <sheetData sheetId="21314"/>
      <sheetData sheetId="21315"/>
      <sheetData sheetId="21316"/>
      <sheetData sheetId="21317"/>
      <sheetData sheetId="21318"/>
      <sheetData sheetId="21319"/>
      <sheetData sheetId="21320"/>
      <sheetData sheetId="21321"/>
      <sheetData sheetId="21322"/>
      <sheetData sheetId="21323"/>
      <sheetData sheetId="21324"/>
      <sheetData sheetId="21325"/>
      <sheetData sheetId="21326"/>
      <sheetData sheetId="21327"/>
      <sheetData sheetId="21328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/>
      <sheetData sheetId="21338"/>
      <sheetData sheetId="21339"/>
      <sheetData sheetId="21340"/>
      <sheetData sheetId="21341"/>
      <sheetData sheetId="21342"/>
      <sheetData sheetId="21343"/>
      <sheetData sheetId="21344"/>
      <sheetData sheetId="21345"/>
      <sheetData sheetId="21346"/>
      <sheetData sheetId="21347"/>
      <sheetData sheetId="21348"/>
      <sheetData sheetId="21349"/>
      <sheetData sheetId="21350"/>
      <sheetData sheetId="21351"/>
      <sheetData sheetId="21352"/>
      <sheetData sheetId="21353"/>
      <sheetData sheetId="21354"/>
      <sheetData sheetId="21355"/>
      <sheetData sheetId="21356"/>
      <sheetData sheetId="21357"/>
      <sheetData sheetId="21358"/>
      <sheetData sheetId="21359"/>
      <sheetData sheetId="21360"/>
      <sheetData sheetId="21361"/>
      <sheetData sheetId="21362"/>
      <sheetData sheetId="21363"/>
      <sheetData sheetId="21364"/>
      <sheetData sheetId="21365"/>
      <sheetData sheetId="21366"/>
      <sheetData sheetId="21367"/>
      <sheetData sheetId="21368"/>
      <sheetData sheetId="21369"/>
      <sheetData sheetId="21370"/>
      <sheetData sheetId="21371"/>
      <sheetData sheetId="21372"/>
      <sheetData sheetId="21373"/>
      <sheetData sheetId="21374"/>
      <sheetData sheetId="21375"/>
      <sheetData sheetId="21376"/>
      <sheetData sheetId="21377"/>
      <sheetData sheetId="21378"/>
      <sheetData sheetId="21379"/>
      <sheetData sheetId="21380"/>
      <sheetData sheetId="21381"/>
      <sheetData sheetId="21382"/>
      <sheetData sheetId="21383"/>
      <sheetData sheetId="21384"/>
      <sheetData sheetId="21385"/>
      <sheetData sheetId="21386"/>
      <sheetData sheetId="21387"/>
      <sheetData sheetId="21388"/>
      <sheetData sheetId="21389"/>
      <sheetData sheetId="21390"/>
      <sheetData sheetId="21391"/>
      <sheetData sheetId="21392"/>
      <sheetData sheetId="21393"/>
      <sheetData sheetId="21394"/>
      <sheetData sheetId="21395"/>
      <sheetData sheetId="21396"/>
      <sheetData sheetId="21397"/>
      <sheetData sheetId="21398"/>
      <sheetData sheetId="21399"/>
      <sheetData sheetId="21400"/>
      <sheetData sheetId="21401"/>
      <sheetData sheetId="21402"/>
      <sheetData sheetId="21403"/>
      <sheetData sheetId="21404"/>
      <sheetData sheetId="21405"/>
      <sheetData sheetId="21406"/>
      <sheetData sheetId="21407"/>
      <sheetData sheetId="21408"/>
      <sheetData sheetId="21409"/>
      <sheetData sheetId="21410"/>
      <sheetData sheetId="21411"/>
      <sheetData sheetId="21412"/>
      <sheetData sheetId="21413"/>
      <sheetData sheetId="21414"/>
      <sheetData sheetId="21415"/>
      <sheetData sheetId="21416"/>
      <sheetData sheetId="21417"/>
      <sheetData sheetId="21418"/>
      <sheetData sheetId="21419"/>
      <sheetData sheetId="21420"/>
      <sheetData sheetId="21421"/>
      <sheetData sheetId="21422"/>
      <sheetData sheetId="21423"/>
      <sheetData sheetId="21424"/>
      <sheetData sheetId="21425"/>
      <sheetData sheetId="21426"/>
      <sheetData sheetId="21427"/>
      <sheetData sheetId="21428"/>
      <sheetData sheetId="21429"/>
      <sheetData sheetId="21430"/>
      <sheetData sheetId="21431"/>
      <sheetData sheetId="21432"/>
      <sheetData sheetId="21433"/>
      <sheetData sheetId="21434"/>
      <sheetData sheetId="21435"/>
      <sheetData sheetId="21436"/>
      <sheetData sheetId="21437"/>
      <sheetData sheetId="21438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/>
      <sheetData sheetId="21453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/>
      <sheetData sheetId="21540"/>
      <sheetData sheetId="21541"/>
      <sheetData sheetId="21542"/>
      <sheetData sheetId="21543"/>
      <sheetData sheetId="21544"/>
      <sheetData sheetId="21545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/>
      <sheetData sheetId="21641"/>
      <sheetData sheetId="21642"/>
      <sheetData sheetId="21643"/>
      <sheetData sheetId="21644"/>
      <sheetData sheetId="21645"/>
      <sheetData sheetId="21646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/>
      <sheetData sheetId="21695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/>
      <sheetData sheetId="21728"/>
      <sheetData sheetId="21729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/>
      <sheetData sheetId="21759"/>
      <sheetData sheetId="21760"/>
      <sheetData sheetId="21761"/>
      <sheetData sheetId="21762"/>
      <sheetData sheetId="21763"/>
      <sheetData sheetId="21764"/>
      <sheetData sheetId="21765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/>
      <sheetData sheetId="21783"/>
      <sheetData sheetId="21784"/>
      <sheetData sheetId="21785"/>
      <sheetData sheetId="21786"/>
      <sheetData sheetId="21787"/>
      <sheetData sheetId="21788"/>
      <sheetData sheetId="21789"/>
      <sheetData sheetId="21790"/>
      <sheetData sheetId="21791"/>
      <sheetData sheetId="21792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/>
      <sheetData sheetId="21867"/>
      <sheetData sheetId="21868"/>
      <sheetData sheetId="21869"/>
      <sheetData sheetId="21870"/>
      <sheetData sheetId="21871"/>
      <sheetData sheetId="21872"/>
      <sheetData sheetId="21873"/>
      <sheetData sheetId="21874"/>
      <sheetData sheetId="21875"/>
      <sheetData sheetId="21876"/>
      <sheetData sheetId="21877"/>
      <sheetData sheetId="21878"/>
      <sheetData sheetId="21879"/>
      <sheetData sheetId="21880"/>
      <sheetData sheetId="21881"/>
      <sheetData sheetId="21882"/>
      <sheetData sheetId="21883"/>
      <sheetData sheetId="21884"/>
      <sheetData sheetId="21885"/>
      <sheetData sheetId="21886"/>
      <sheetData sheetId="21887"/>
      <sheetData sheetId="21888"/>
      <sheetData sheetId="21889"/>
      <sheetData sheetId="21890"/>
      <sheetData sheetId="21891"/>
      <sheetData sheetId="21892"/>
      <sheetData sheetId="21893"/>
      <sheetData sheetId="21894"/>
      <sheetData sheetId="21895"/>
      <sheetData sheetId="21896"/>
      <sheetData sheetId="21897"/>
      <sheetData sheetId="21898"/>
      <sheetData sheetId="21899"/>
      <sheetData sheetId="21900"/>
      <sheetData sheetId="21901"/>
      <sheetData sheetId="21902"/>
      <sheetData sheetId="21903"/>
      <sheetData sheetId="21904"/>
      <sheetData sheetId="21905"/>
      <sheetData sheetId="21906"/>
      <sheetData sheetId="21907"/>
      <sheetData sheetId="21908"/>
      <sheetData sheetId="21909"/>
      <sheetData sheetId="21910"/>
      <sheetData sheetId="21911"/>
      <sheetData sheetId="21912"/>
      <sheetData sheetId="21913"/>
      <sheetData sheetId="21914"/>
      <sheetData sheetId="21915"/>
      <sheetData sheetId="21916"/>
      <sheetData sheetId="21917"/>
      <sheetData sheetId="21918"/>
      <sheetData sheetId="21919"/>
      <sheetData sheetId="21920"/>
      <sheetData sheetId="21921"/>
      <sheetData sheetId="21922"/>
      <sheetData sheetId="21923" refreshError="1"/>
      <sheetData sheetId="21924" refreshError="1"/>
      <sheetData sheetId="21925" refreshError="1"/>
      <sheetData sheetId="21926"/>
      <sheetData sheetId="21927"/>
      <sheetData sheetId="21928"/>
      <sheetData sheetId="21929"/>
      <sheetData sheetId="21930"/>
      <sheetData sheetId="21931"/>
      <sheetData sheetId="21932"/>
      <sheetData sheetId="21933"/>
      <sheetData sheetId="21934"/>
      <sheetData sheetId="21935"/>
      <sheetData sheetId="21936"/>
      <sheetData sheetId="21937"/>
      <sheetData sheetId="21938"/>
      <sheetData sheetId="21939"/>
      <sheetData sheetId="21940"/>
      <sheetData sheetId="21941"/>
      <sheetData sheetId="21942"/>
      <sheetData sheetId="21943"/>
      <sheetData sheetId="21944"/>
      <sheetData sheetId="21945"/>
      <sheetData sheetId="21946"/>
      <sheetData sheetId="21947"/>
      <sheetData sheetId="21948"/>
      <sheetData sheetId="21949"/>
      <sheetData sheetId="21950"/>
      <sheetData sheetId="2195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/>
      <sheetData sheetId="22008"/>
      <sheetData sheetId="22009"/>
      <sheetData sheetId="22010"/>
      <sheetData sheetId="22011"/>
      <sheetData sheetId="22012"/>
      <sheetData sheetId="22013"/>
      <sheetData sheetId="22014"/>
      <sheetData sheetId="22015"/>
      <sheetData sheetId="22016"/>
      <sheetData sheetId="22017"/>
      <sheetData sheetId="22018"/>
      <sheetData sheetId="22019"/>
      <sheetData sheetId="22020"/>
      <sheetData sheetId="22021"/>
      <sheetData sheetId="22022"/>
      <sheetData sheetId="22023"/>
      <sheetData sheetId="22024"/>
      <sheetData sheetId="22025"/>
      <sheetData sheetId="22026"/>
      <sheetData sheetId="22027"/>
      <sheetData sheetId="22028"/>
      <sheetData sheetId="22029"/>
      <sheetData sheetId="22030"/>
      <sheetData sheetId="22031"/>
      <sheetData sheetId="22032"/>
      <sheetData sheetId="22033"/>
      <sheetData sheetId="22034"/>
      <sheetData sheetId="22035"/>
      <sheetData sheetId="22036"/>
      <sheetData sheetId="22037"/>
      <sheetData sheetId="22038"/>
      <sheetData sheetId="22039"/>
      <sheetData sheetId="22040"/>
      <sheetData sheetId="22041"/>
      <sheetData sheetId="22042"/>
      <sheetData sheetId="22043"/>
      <sheetData sheetId="22044"/>
      <sheetData sheetId="22045"/>
      <sheetData sheetId="22046"/>
      <sheetData sheetId="22047"/>
      <sheetData sheetId="22048"/>
      <sheetData sheetId="22049"/>
      <sheetData sheetId="22050"/>
      <sheetData sheetId="22051"/>
      <sheetData sheetId="22052"/>
      <sheetData sheetId="22053"/>
      <sheetData sheetId="22054"/>
      <sheetData sheetId="22055"/>
      <sheetData sheetId="22056"/>
      <sheetData sheetId="22057"/>
      <sheetData sheetId="22058"/>
      <sheetData sheetId="22059"/>
      <sheetData sheetId="22060"/>
      <sheetData sheetId="22061"/>
      <sheetData sheetId="22062"/>
      <sheetData sheetId="22063"/>
      <sheetData sheetId="22064"/>
      <sheetData sheetId="22065"/>
      <sheetData sheetId="22066"/>
      <sheetData sheetId="22067"/>
      <sheetData sheetId="22068"/>
      <sheetData sheetId="22069"/>
      <sheetData sheetId="22070"/>
      <sheetData sheetId="22071"/>
      <sheetData sheetId="22072"/>
      <sheetData sheetId="22073"/>
      <sheetData sheetId="22074"/>
      <sheetData sheetId="22075"/>
      <sheetData sheetId="22076"/>
      <sheetData sheetId="22077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/>
      <sheetData sheetId="22086"/>
      <sheetData sheetId="22087"/>
      <sheetData sheetId="22088"/>
      <sheetData sheetId="22089"/>
      <sheetData sheetId="22090"/>
      <sheetData sheetId="22091"/>
      <sheetData sheetId="22092"/>
      <sheetData sheetId="22093"/>
      <sheetData sheetId="22094"/>
      <sheetData sheetId="22095"/>
      <sheetData sheetId="22096"/>
      <sheetData sheetId="22097"/>
      <sheetData sheetId="22098"/>
      <sheetData sheetId="22099"/>
      <sheetData sheetId="22100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/>
      <sheetData sheetId="22174"/>
      <sheetData sheetId="22175"/>
      <sheetData sheetId="22176"/>
      <sheetData sheetId="22177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/>
      <sheetData sheetId="22189"/>
      <sheetData sheetId="22190"/>
      <sheetData sheetId="22191"/>
      <sheetData sheetId="22192"/>
      <sheetData sheetId="22193"/>
      <sheetData sheetId="22194"/>
      <sheetData sheetId="22195"/>
      <sheetData sheetId="22196"/>
      <sheetData sheetId="22197"/>
      <sheetData sheetId="22198"/>
      <sheetData sheetId="22199"/>
      <sheetData sheetId="22200"/>
      <sheetData sheetId="22201"/>
      <sheetData sheetId="22202"/>
      <sheetData sheetId="22203"/>
      <sheetData sheetId="22204"/>
      <sheetData sheetId="22205"/>
      <sheetData sheetId="22206"/>
      <sheetData sheetId="22207"/>
      <sheetData sheetId="22208"/>
      <sheetData sheetId="22209"/>
      <sheetData sheetId="22210"/>
      <sheetData sheetId="22211"/>
      <sheetData sheetId="22212"/>
      <sheetData sheetId="22213"/>
      <sheetData sheetId="22214"/>
      <sheetData sheetId="22215"/>
      <sheetData sheetId="22216"/>
      <sheetData sheetId="22217"/>
      <sheetData sheetId="22218"/>
      <sheetData sheetId="22219"/>
      <sheetData sheetId="22220"/>
      <sheetData sheetId="22221"/>
      <sheetData sheetId="22222"/>
      <sheetData sheetId="22223"/>
      <sheetData sheetId="22224"/>
      <sheetData sheetId="22225"/>
      <sheetData sheetId="22226"/>
      <sheetData sheetId="22227"/>
      <sheetData sheetId="22228"/>
      <sheetData sheetId="22229"/>
      <sheetData sheetId="22230"/>
      <sheetData sheetId="22231"/>
      <sheetData sheetId="22232"/>
      <sheetData sheetId="22233"/>
      <sheetData sheetId="22234"/>
      <sheetData sheetId="22235"/>
      <sheetData sheetId="22236"/>
      <sheetData sheetId="22237"/>
      <sheetData sheetId="22238"/>
      <sheetData sheetId="22239"/>
      <sheetData sheetId="22240"/>
      <sheetData sheetId="22241"/>
      <sheetData sheetId="22242"/>
      <sheetData sheetId="22243"/>
      <sheetData sheetId="22244"/>
      <sheetData sheetId="22245"/>
      <sheetData sheetId="22246"/>
      <sheetData sheetId="22247"/>
      <sheetData sheetId="22248"/>
      <sheetData sheetId="22249"/>
      <sheetData sheetId="22250"/>
      <sheetData sheetId="22251"/>
      <sheetData sheetId="22252"/>
      <sheetData sheetId="22253"/>
      <sheetData sheetId="22254"/>
      <sheetData sheetId="22255"/>
      <sheetData sheetId="22256"/>
      <sheetData sheetId="22257"/>
      <sheetData sheetId="22258"/>
      <sheetData sheetId="22259"/>
      <sheetData sheetId="22260"/>
      <sheetData sheetId="22261"/>
      <sheetData sheetId="22262"/>
      <sheetData sheetId="22263"/>
      <sheetData sheetId="22264"/>
      <sheetData sheetId="22265"/>
      <sheetData sheetId="22266"/>
      <sheetData sheetId="22267"/>
      <sheetData sheetId="22268"/>
      <sheetData sheetId="22269"/>
      <sheetData sheetId="22270"/>
      <sheetData sheetId="22271"/>
      <sheetData sheetId="22272"/>
      <sheetData sheetId="22273"/>
      <sheetData sheetId="22274"/>
      <sheetData sheetId="22275"/>
      <sheetData sheetId="22276"/>
      <sheetData sheetId="22277"/>
      <sheetData sheetId="22278"/>
      <sheetData sheetId="22279"/>
      <sheetData sheetId="22280"/>
      <sheetData sheetId="22281"/>
      <sheetData sheetId="22282"/>
      <sheetData sheetId="22283"/>
      <sheetData sheetId="22284"/>
      <sheetData sheetId="22285"/>
      <sheetData sheetId="22286"/>
      <sheetData sheetId="22287"/>
      <sheetData sheetId="22288"/>
      <sheetData sheetId="22289"/>
      <sheetData sheetId="22290"/>
      <sheetData sheetId="22291"/>
      <sheetData sheetId="22292"/>
      <sheetData sheetId="22293"/>
      <sheetData sheetId="22294"/>
      <sheetData sheetId="22295"/>
      <sheetData sheetId="22296"/>
      <sheetData sheetId="22297"/>
      <sheetData sheetId="22298"/>
      <sheetData sheetId="22299"/>
      <sheetData sheetId="22300"/>
      <sheetData sheetId="22301"/>
      <sheetData sheetId="22302"/>
      <sheetData sheetId="22303"/>
      <sheetData sheetId="22304"/>
      <sheetData sheetId="22305"/>
      <sheetData sheetId="22306"/>
      <sheetData sheetId="22307"/>
      <sheetData sheetId="22308"/>
      <sheetData sheetId="22309"/>
      <sheetData sheetId="22310"/>
      <sheetData sheetId="22311"/>
      <sheetData sheetId="22312"/>
      <sheetData sheetId="22313"/>
      <sheetData sheetId="22314"/>
      <sheetData sheetId="22315"/>
      <sheetData sheetId="22316"/>
      <sheetData sheetId="22317"/>
      <sheetData sheetId="22318"/>
      <sheetData sheetId="22319"/>
      <sheetData sheetId="22320"/>
      <sheetData sheetId="22321"/>
      <sheetData sheetId="22322"/>
      <sheetData sheetId="22323"/>
      <sheetData sheetId="22324"/>
      <sheetData sheetId="22325"/>
      <sheetData sheetId="22326"/>
      <sheetData sheetId="22327"/>
      <sheetData sheetId="22328"/>
      <sheetData sheetId="22329"/>
      <sheetData sheetId="22330"/>
      <sheetData sheetId="22331"/>
      <sheetData sheetId="22332"/>
      <sheetData sheetId="22333"/>
      <sheetData sheetId="22334"/>
      <sheetData sheetId="22335"/>
      <sheetData sheetId="22336"/>
      <sheetData sheetId="22337"/>
      <sheetData sheetId="22338"/>
      <sheetData sheetId="22339"/>
      <sheetData sheetId="22340"/>
      <sheetData sheetId="22341"/>
      <sheetData sheetId="22342"/>
      <sheetData sheetId="22343"/>
      <sheetData sheetId="22344"/>
      <sheetData sheetId="22345"/>
      <sheetData sheetId="22346"/>
      <sheetData sheetId="22347"/>
      <sheetData sheetId="22348"/>
      <sheetData sheetId="22349"/>
      <sheetData sheetId="22350"/>
      <sheetData sheetId="22351"/>
      <sheetData sheetId="22352"/>
      <sheetData sheetId="22353"/>
      <sheetData sheetId="22354"/>
      <sheetData sheetId="22355"/>
      <sheetData sheetId="22356"/>
      <sheetData sheetId="22357"/>
      <sheetData sheetId="22358"/>
      <sheetData sheetId="22359"/>
      <sheetData sheetId="22360"/>
      <sheetData sheetId="22361"/>
      <sheetData sheetId="22362"/>
      <sheetData sheetId="22363"/>
      <sheetData sheetId="22364"/>
      <sheetData sheetId="22365"/>
      <sheetData sheetId="22366"/>
      <sheetData sheetId="22367"/>
      <sheetData sheetId="22368"/>
      <sheetData sheetId="22369"/>
      <sheetData sheetId="22370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/>
      <sheetData sheetId="22386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/>
      <sheetData sheetId="22841"/>
      <sheetData sheetId="22842"/>
      <sheetData sheetId="22843"/>
      <sheetData sheetId="22844"/>
      <sheetData sheetId="22845"/>
      <sheetData sheetId="22846"/>
      <sheetData sheetId="22847"/>
      <sheetData sheetId="22848"/>
      <sheetData sheetId="22849"/>
      <sheetData sheetId="22850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/>
      <sheetData sheetId="22919"/>
      <sheetData sheetId="22920"/>
      <sheetData sheetId="22921"/>
      <sheetData sheetId="22922"/>
      <sheetData sheetId="22923"/>
      <sheetData sheetId="22924"/>
      <sheetData sheetId="22925"/>
      <sheetData sheetId="22926"/>
      <sheetData sheetId="22927"/>
      <sheetData sheetId="22928"/>
      <sheetData sheetId="22929"/>
      <sheetData sheetId="22930"/>
      <sheetData sheetId="22931"/>
      <sheetData sheetId="22932"/>
      <sheetData sheetId="22933"/>
      <sheetData sheetId="22934"/>
      <sheetData sheetId="22935"/>
      <sheetData sheetId="22936"/>
      <sheetData sheetId="22937"/>
      <sheetData sheetId="22938"/>
      <sheetData sheetId="22939"/>
      <sheetData sheetId="22940"/>
      <sheetData sheetId="22941"/>
      <sheetData sheetId="22942"/>
      <sheetData sheetId="22943"/>
      <sheetData sheetId="22944"/>
      <sheetData sheetId="22945"/>
      <sheetData sheetId="22946"/>
      <sheetData sheetId="22947"/>
      <sheetData sheetId="22948"/>
      <sheetData sheetId="22949"/>
      <sheetData sheetId="22950"/>
      <sheetData sheetId="22951"/>
      <sheetData sheetId="22952"/>
      <sheetData sheetId="22953"/>
      <sheetData sheetId="22954"/>
      <sheetData sheetId="22955"/>
      <sheetData sheetId="22956"/>
      <sheetData sheetId="22957"/>
      <sheetData sheetId="22958"/>
      <sheetData sheetId="22959"/>
      <sheetData sheetId="22960"/>
      <sheetData sheetId="22961"/>
      <sheetData sheetId="22962"/>
      <sheetData sheetId="22963"/>
      <sheetData sheetId="22964"/>
      <sheetData sheetId="22965"/>
      <sheetData sheetId="22966"/>
      <sheetData sheetId="22967"/>
      <sheetData sheetId="22968"/>
      <sheetData sheetId="22969"/>
      <sheetData sheetId="22970"/>
      <sheetData sheetId="22971"/>
      <sheetData sheetId="22972"/>
      <sheetData sheetId="22973"/>
      <sheetData sheetId="22974"/>
      <sheetData sheetId="22975"/>
      <sheetData sheetId="22976"/>
      <sheetData sheetId="22977"/>
      <sheetData sheetId="22978"/>
      <sheetData sheetId="22979"/>
      <sheetData sheetId="22980" refreshError="1"/>
      <sheetData sheetId="22981" refreshError="1"/>
      <sheetData sheetId="22982"/>
      <sheetData sheetId="2298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Data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Assumptions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basic_3"/>
      <sheetName val="Rate_Analysis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Legal Risk Analysis"/>
      <sheetName val="Stress Calculation"/>
      <sheetName val="MORGACTS"/>
      <sheetName val="PRECAST lightconc-II"/>
      <sheetName val="IO List"/>
      <sheetName val="Progress"/>
      <sheetName val="#REF"/>
      <sheetName val="RA Format"/>
      <sheetName val="Measurement-ID works"/>
      <sheetName val="1"/>
      <sheetName val="Ph 1 -ESM Pipe, Bitumen"/>
      <sheetName val="Shuttering Abstract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PointNo.5"/>
      <sheetName val="Sheet1"/>
      <sheetName val="Dropdown"/>
      <sheetName val="CORRECTION"/>
      <sheetName val="major qty"/>
      <sheetName val="Major P&amp;M deployment"/>
      <sheetName val="p&amp;m L&amp;T Hire"/>
      <sheetName val="Data 1"/>
      <sheetName val="A6"/>
      <sheetName val="dummy"/>
      <sheetName val="Unit Rate"/>
      <sheetName val="Rates"/>
      <sheetName val="Lead"/>
      <sheetName val="SPT vs PHI"/>
      <sheetName val="Rehab podium footing"/>
      <sheetName val="Sheet2"/>
      <sheetName val="ETC Panorama"/>
      <sheetName val="Input"/>
      <sheetName val="omm-add"/>
      <sheetName val="Breakdown"/>
      <sheetName val="Cover"/>
      <sheetName val="Total Amoun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Staff Forecast spread"/>
      <sheetName val="Calc_ISC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LAP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2gii"/>
      <sheetName val="Assumption Inputs"/>
      <sheetName val="입찰내역 발주처 양식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ludge Cal"/>
      <sheetName val="合成単価作成表-BLDG"/>
      <sheetName val="RATE ANALYSIS."/>
      <sheetName val="COMPLEXALL"/>
      <sheetName val=""/>
      <sheetName val="Design"/>
      <sheetName val="gen"/>
      <sheetName val="ABP inputs"/>
      <sheetName val="Synergy Sales Budget"/>
      <sheetName val="FitOutConfCentre"/>
      <sheetName val="P4-B"/>
      <sheetName val="d-safe DELUXE"/>
      <sheetName val="Main-Material"/>
      <sheetName val="TAV ANALIZ"/>
      <sheetName val="IO_List"/>
      <sheetName val="major_qty"/>
      <sheetName val="Major_P&amp;M_deployment"/>
      <sheetName val="p&amp;m_L&amp;T_Hire"/>
      <sheetName val="Data_1"/>
      <sheetName val="Rehab_podium_footing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PNTEXT"/>
      <sheetName val="MASONARY"/>
      <sheetName val="Working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d-safe_DELUXE2"/>
      <sheetName val="ABP_inputs2"/>
      <sheetName val="Synergy_Sales_Budget2"/>
      <sheetName val="Cement Price Variation"/>
      <sheetName val="beam-reinft-IIInd floor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ETC_Panorama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RA_Format3"/>
      <sheetName val="Measurement-ID_works3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Raw Dat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DEPOT_WBS"/>
      <sheetName val="Customize_Your_Purchase_Order"/>
      <sheetName val="Customize_Your_Invoice"/>
      <sheetName val="Day_work"/>
      <sheetName val="BQLIST"/>
      <sheetName val="Summ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DIV_3"/>
      <sheetName val="DIV_31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MECH-1"/>
      <sheetName val="Equip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산근"/>
      <sheetName val="GM &amp; TA"/>
      <sheetName val="NPV"/>
      <sheetName val="Core Data"/>
      <sheetName val="MFG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BM Data"/>
      <sheetName val="Data Validation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Part A"/>
      <sheetName val="Z- GENERAL PRICE SUMMARY"/>
      <sheetName val="SOR"/>
      <sheetName val="WITHOUT C&amp;I PROFIT (3)"/>
      <sheetName val="Detail In Door Stad"/>
      <sheetName val="Info"/>
      <sheetName val="Name List"/>
      <sheetName val="Div Summary"/>
      <sheetName val="CONS. PROJECT HITS"/>
      <sheetName val="Data Input"/>
      <sheetName val="Vendor Details"/>
      <sheetName val="Filters"/>
      <sheetName val="TB"/>
      <sheetName val="BS"/>
      <sheetName val="RA"/>
      <sheetName val="VARIABLE"/>
      <sheetName val="ABST"/>
      <sheetName val="Sheet4"/>
      <sheetName val="Debit Notes"/>
      <sheetName val="Summary "/>
      <sheetName val="BOQ (2)"/>
      <sheetName val="dummy2"/>
      <sheetName val="BLOCK-A (MEA.SHEET)"/>
      <sheetName val="Est To comp-KTRP"/>
      <sheetName val="JCR TOP(ITEM)-KTRP"/>
      <sheetName val="Sign Boards"/>
      <sheetName val="FRL Shan"/>
      <sheetName val="Rates Basic"/>
      <sheetName val="FT-05-02IsoBOM"/>
      <sheetName val="sof"/>
      <sheetName val="Comparison"/>
      <sheetName val="unit table"/>
      <sheetName val="pricing"/>
      <sheetName val="SC list"/>
      <sheetName val="drg"/>
      <sheetName val="07"/>
      <sheetName val="S1BOQ &amp; Workplan"/>
      <sheetName val="CS Appl Summary"/>
      <sheetName val="PROCTOR"/>
      <sheetName val="pile Fabrication"/>
      <sheetName val="Filter"/>
      <sheetName val="LINE#1,BAY#01"/>
      <sheetName val="LINE#2,BAY#03"/>
      <sheetName val="TIE#1,BAY#02"/>
      <sheetName val="TIE#3,BAY#08"/>
      <sheetName val="TIE#4,BAY#11"/>
      <sheetName val="TIE#5,BAY#14"/>
      <sheetName val="TIE#6,BAY#17"/>
      <sheetName val="ICT#1,BAY#07"/>
      <sheetName val="ICT#2,BAY#09"/>
      <sheetName val="SRT#1,BAY#15"/>
      <sheetName val="SRT#2,BAY#13"/>
      <sheetName val="GT#1,BAY#10"/>
      <sheetName val="GT#2,BAY#12"/>
      <sheetName val="GT#3,BAY#16"/>
      <sheetName val="GT#4,BAY#18"/>
      <sheetName val="Jindal-Control Cable Sch- 400KV"/>
      <sheetName val="analysis-superstructure"/>
      <sheetName val="M+MC"/>
      <sheetName val="RA-markate"/>
      <sheetName val="DISCOUNT"/>
      <sheetName val="AR"/>
      <sheetName val="BLOCK-A_(MEA_SHEET)"/>
      <sheetName val="HL8"/>
      <sheetName val="2A"/>
      <sheetName val="EXE Summ"/>
      <sheetName val="TOP "/>
      <sheetName val="2 &amp; 3 CG 78 V"/>
      <sheetName val="Sensitivi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/>
      <sheetData sheetId="258"/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/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/>
      <sheetData sheetId="270">
        <row r="10">
          <cell r="D10">
            <v>1500</v>
          </cell>
        </row>
      </sheetData>
      <sheetData sheetId="271"/>
      <sheetData sheetId="272"/>
      <sheetData sheetId="273"/>
      <sheetData sheetId="274"/>
      <sheetData sheetId="275">
        <row r="10">
          <cell r="D10">
            <v>1500</v>
          </cell>
        </row>
      </sheetData>
      <sheetData sheetId="276"/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/>
      <sheetData sheetId="283"/>
      <sheetData sheetId="284"/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/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/>
      <sheetData sheetId="295">
        <row r="10">
          <cell r="D10">
            <v>1500</v>
          </cell>
        </row>
      </sheetData>
      <sheetData sheetId="296"/>
      <sheetData sheetId="297">
        <row r="10">
          <cell r="D10">
            <v>1500</v>
          </cell>
        </row>
      </sheetData>
      <sheetData sheetId="298"/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>
        <row r="10">
          <cell r="D10">
            <v>1500</v>
          </cell>
        </row>
      </sheetData>
      <sheetData sheetId="303">
        <row r="10">
          <cell r="D10">
            <v>1500</v>
          </cell>
        </row>
      </sheetData>
      <sheetData sheetId="304">
        <row r="10">
          <cell r="D10">
            <v>1500</v>
          </cell>
        </row>
      </sheetData>
      <sheetData sheetId="305">
        <row r="10">
          <cell r="D10">
            <v>1500</v>
          </cell>
        </row>
      </sheetData>
      <sheetData sheetId="306">
        <row r="10">
          <cell r="D10">
            <v>1500</v>
          </cell>
        </row>
      </sheetData>
      <sheetData sheetId="307">
        <row r="10">
          <cell r="D10">
            <v>1500</v>
          </cell>
        </row>
      </sheetData>
      <sheetData sheetId="308">
        <row r="10">
          <cell r="D10">
            <v>1500</v>
          </cell>
        </row>
      </sheetData>
      <sheetData sheetId="309">
        <row r="10">
          <cell r="D10">
            <v>1500</v>
          </cell>
        </row>
      </sheetData>
      <sheetData sheetId="310">
        <row r="10">
          <cell r="D10">
            <v>1500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>
        <row r="10">
          <cell r="D10">
            <v>1500</v>
          </cell>
        </row>
      </sheetData>
      <sheetData sheetId="331">
        <row r="10">
          <cell r="D10">
            <v>1500</v>
          </cell>
        </row>
      </sheetData>
      <sheetData sheetId="332">
        <row r="10">
          <cell r="D10">
            <v>1500</v>
          </cell>
        </row>
      </sheetData>
      <sheetData sheetId="333">
        <row r="10">
          <cell r="D10">
            <v>1500</v>
          </cell>
        </row>
      </sheetData>
      <sheetData sheetId="334">
        <row r="10">
          <cell r="D10">
            <v>1500</v>
          </cell>
        </row>
      </sheetData>
      <sheetData sheetId="335">
        <row r="10">
          <cell r="D10">
            <v>1500</v>
          </cell>
        </row>
      </sheetData>
      <sheetData sheetId="336">
        <row r="10">
          <cell r="D10">
            <v>1500</v>
          </cell>
        </row>
      </sheetData>
      <sheetData sheetId="337">
        <row r="10">
          <cell r="D10">
            <v>1500</v>
          </cell>
        </row>
      </sheetData>
      <sheetData sheetId="338">
        <row r="10">
          <cell r="D10">
            <v>1500</v>
          </cell>
        </row>
      </sheetData>
      <sheetData sheetId="339">
        <row r="10">
          <cell r="D10">
            <v>1500</v>
          </cell>
        </row>
      </sheetData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>
        <row r="10">
          <cell r="D10">
            <v>1500</v>
          </cell>
        </row>
      </sheetData>
      <sheetData sheetId="353">
        <row r="10">
          <cell r="D10">
            <v>1500</v>
          </cell>
        </row>
      </sheetData>
      <sheetData sheetId="354">
        <row r="10">
          <cell r="D10">
            <v>1500</v>
          </cell>
        </row>
      </sheetData>
      <sheetData sheetId="355">
        <row r="10">
          <cell r="D10">
            <v>1500</v>
          </cell>
        </row>
      </sheetData>
      <sheetData sheetId="356">
        <row r="10">
          <cell r="D10">
            <v>1500</v>
          </cell>
        </row>
      </sheetData>
      <sheetData sheetId="357">
        <row r="10">
          <cell r="D10">
            <v>1500</v>
          </cell>
        </row>
      </sheetData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 refreshError="1"/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>
        <row r="10">
          <cell r="D10">
            <v>1500</v>
          </cell>
        </row>
      </sheetData>
      <sheetData sheetId="518" refreshError="1"/>
      <sheetData sheetId="519" refreshError="1"/>
      <sheetData sheetId="520" refreshError="1"/>
      <sheetData sheetId="521" refreshError="1"/>
      <sheetData sheetId="522">
        <row r="10">
          <cell r="D10">
            <v>1500</v>
          </cell>
        </row>
      </sheetData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>
        <row r="10">
          <cell r="D10">
            <v>1500</v>
          </cell>
        </row>
      </sheetData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>
        <row r="10">
          <cell r="D10">
            <v>1500</v>
          </cell>
        </row>
      </sheetData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>
        <row r="10">
          <cell r="D10">
            <v>1500</v>
          </cell>
        </row>
      </sheetData>
      <sheetData sheetId="551"/>
      <sheetData sheetId="552"/>
      <sheetData sheetId="553"/>
      <sheetData sheetId="554"/>
      <sheetData sheetId="555"/>
      <sheetData sheetId="556"/>
      <sheetData sheetId="557">
        <row r="10">
          <cell r="D10">
            <v>1500</v>
          </cell>
        </row>
      </sheetData>
      <sheetData sheetId="558"/>
      <sheetData sheetId="559">
        <row r="10">
          <cell r="D10">
            <v>1500</v>
          </cell>
        </row>
      </sheetData>
      <sheetData sheetId="560"/>
      <sheetData sheetId="561">
        <row r="10">
          <cell r="D10">
            <v>1500</v>
          </cell>
        </row>
      </sheetData>
      <sheetData sheetId="562"/>
      <sheetData sheetId="563"/>
      <sheetData sheetId="564"/>
      <sheetData sheetId="565"/>
      <sheetData sheetId="566"/>
      <sheetData sheetId="567"/>
      <sheetData sheetId="568">
        <row r="10">
          <cell r="D10">
            <v>1500</v>
          </cell>
        </row>
      </sheetData>
      <sheetData sheetId="569"/>
      <sheetData sheetId="570"/>
      <sheetData sheetId="571"/>
      <sheetData sheetId="572">
        <row r="10">
          <cell r="D10">
            <v>1500</v>
          </cell>
        </row>
      </sheetData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>
        <row r="10">
          <cell r="D10">
            <v>1500</v>
          </cell>
        </row>
      </sheetData>
      <sheetData sheetId="586">
        <row r="10">
          <cell r="D10">
            <v>1500</v>
          </cell>
        </row>
      </sheetData>
      <sheetData sheetId="587"/>
      <sheetData sheetId="588"/>
      <sheetData sheetId="589"/>
      <sheetData sheetId="590"/>
      <sheetData sheetId="591"/>
      <sheetData sheetId="592"/>
      <sheetData sheetId="593">
        <row r="10">
          <cell r="D10">
            <v>1500</v>
          </cell>
        </row>
      </sheetData>
      <sheetData sheetId="594">
        <row r="10">
          <cell r="D10">
            <v>1500</v>
          </cell>
        </row>
      </sheetData>
      <sheetData sheetId="595"/>
      <sheetData sheetId="596" refreshError="1"/>
      <sheetData sheetId="597" refreshError="1"/>
      <sheetData sheetId="598">
        <row r="10">
          <cell r="D10">
            <v>1500</v>
          </cell>
        </row>
      </sheetData>
      <sheetData sheetId="599">
        <row r="10">
          <cell r="D10">
            <v>1500</v>
          </cell>
        </row>
      </sheetData>
      <sheetData sheetId="600">
        <row r="10">
          <cell r="D10">
            <v>1500</v>
          </cell>
        </row>
      </sheetData>
      <sheetData sheetId="601">
        <row r="10">
          <cell r="D10">
            <v>1500</v>
          </cell>
        </row>
      </sheetData>
      <sheetData sheetId="602">
        <row r="10">
          <cell r="D10">
            <v>1500</v>
          </cell>
        </row>
      </sheetData>
      <sheetData sheetId="603">
        <row r="10">
          <cell r="D10">
            <v>1500</v>
          </cell>
        </row>
      </sheetData>
      <sheetData sheetId="604">
        <row r="10">
          <cell r="D10">
            <v>1500</v>
          </cell>
        </row>
      </sheetData>
      <sheetData sheetId="605">
        <row r="10">
          <cell r="D10">
            <v>1500</v>
          </cell>
        </row>
      </sheetData>
      <sheetData sheetId="606">
        <row r="10">
          <cell r="D10">
            <v>1500</v>
          </cell>
        </row>
      </sheetData>
      <sheetData sheetId="607">
        <row r="10">
          <cell r="D10">
            <v>1500</v>
          </cell>
        </row>
      </sheetData>
      <sheetData sheetId="608">
        <row r="10">
          <cell r="D10">
            <v>1500</v>
          </cell>
        </row>
      </sheetData>
      <sheetData sheetId="609">
        <row r="10">
          <cell r="D10">
            <v>1500</v>
          </cell>
        </row>
      </sheetData>
      <sheetData sheetId="610">
        <row r="10">
          <cell r="D10">
            <v>1500</v>
          </cell>
        </row>
      </sheetData>
      <sheetData sheetId="611">
        <row r="10">
          <cell r="D10">
            <v>1500</v>
          </cell>
        </row>
      </sheetData>
      <sheetData sheetId="612">
        <row r="10">
          <cell r="D10">
            <v>1500</v>
          </cell>
        </row>
      </sheetData>
      <sheetData sheetId="613">
        <row r="10">
          <cell r="D10">
            <v>1500</v>
          </cell>
        </row>
      </sheetData>
      <sheetData sheetId="614">
        <row r="10">
          <cell r="D10">
            <v>1500</v>
          </cell>
        </row>
      </sheetData>
      <sheetData sheetId="615">
        <row r="10">
          <cell r="D10">
            <v>1500</v>
          </cell>
        </row>
      </sheetData>
      <sheetData sheetId="616">
        <row r="10">
          <cell r="D10">
            <v>1500</v>
          </cell>
        </row>
      </sheetData>
      <sheetData sheetId="617">
        <row r="10">
          <cell r="D10">
            <v>1500</v>
          </cell>
        </row>
      </sheetData>
      <sheetData sheetId="618">
        <row r="10">
          <cell r="D10">
            <v>1500</v>
          </cell>
        </row>
      </sheetData>
      <sheetData sheetId="619">
        <row r="10">
          <cell r="D10">
            <v>1500</v>
          </cell>
        </row>
      </sheetData>
      <sheetData sheetId="620">
        <row r="10">
          <cell r="D10">
            <v>1500</v>
          </cell>
        </row>
      </sheetData>
      <sheetData sheetId="621">
        <row r="10">
          <cell r="D10">
            <v>1500</v>
          </cell>
        </row>
      </sheetData>
      <sheetData sheetId="622">
        <row r="10">
          <cell r="D10">
            <v>1500</v>
          </cell>
        </row>
      </sheetData>
      <sheetData sheetId="623">
        <row r="10">
          <cell r="D10">
            <v>1500</v>
          </cell>
        </row>
      </sheetData>
      <sheetData sheetId="624">
        <row r="10">
          <cell r="D10">
            <v>1500</v>
          </cell>
        </row>
      </sheetData>
      <sheetData sheetId="625">
        <row r="10">
          <cell r="D10">
            <v>1500</v>
          </cell>
        </row>
      </sheetData>
      <sheetData sheetId="626">
        <row r="10">
          <cell r="D10">
            <v>1500</v>
          </cell>
        </row>
      </sheetData>
      <sheetData sheetId="627">
        <row r="10">
          <cell r="D10">
            <v>1500</v>
          </cell>
        </row>
      </sheetData>
      <sheetData sheetId="628">
        <row r="10">
          <cell r="D10">
            <v>1500</v>
          </cell>
        </row>
      </sheetData>
      <sheetData sheetId="629">
        <row r="10">
          <cell r="D10">
            <v>1500</v>
          </cell>
        </row>
      </sheetData>
      <sheetData sheetId="630">
        <row r="10">
          <cell r="D10">
            <v>1500</v>
          </cell>
        </row>
      </sheetData>
      <sheetData sheetId="631">
        <row r="10">
          <cell r="D10">
            <v>1500</v>
          </cell>
        </row>
      </sheetData>
      <sheetData sheetId="632">
        <row r="10">
          <cell r="D10">
            <v>1500</v>
          </cell>
        </row>
      </sheetData>
      <sheetData sheetId="633">
        <row r="10">
          <cell r="D10">
            <v>1500</v>
          </cell>
        </row>
      </sheetData>
      <sheetData sheetId="634">
        <row r="10">
          <cell r="D10">
            <v>1500</v>
          </cell>
        </row>
      </sheetData>
      <sheetData sheetId="635">
        <row r="10">
          <cell r="D10">
            <v>1500</v>
          </cell>
        </row>
      </sheetData>
      <sheetData sheetId="636">
        <row r="10">
          <cell r="D10">
            <v>1500</v>
          </cell>
        </row>
      </sheetData>
      <sheetData sheetId="637">
        <row r="10">
          <cell r="D10">
            <v>1500</v>
          </cell>
        </row>
      </sheetData>
      <sheetData sheetId="638">
        <row r="10">
          <cell r="D10">
            <v>1500</v>
          </cell>
        </row>
      </sheetData>
      <sheetData sheetId="639">
        <row r="10">
          <cell r="D10">
            <v>1500</v>
          </cell>
        </row>
      </sheetData>
      <sheetData sheetId="640">
        <row r="10">
          <cell r="D10">
            <v>1500</v>
          </cell>
        </row>
      </sheetData>
      <sheetData sheetId="641">
        <row r="10">
          <cell r="D10">
            <v>1500</v>
          </cell>
        </row>
      </sheetData>
      <sheetData sheetId="642">
        <row r="10">
          <cell r="D10">
            <v>1500</v>
          </cell>
        </row>
      </sheetData>
      <sheetData sheetId="643">
        <row r="10">
          <cell r="D10">
            <v>1500</v>
          </cell>
        </row>
      </sheetData>
      <sheetData sheetId="644">
        <row r="10">
          <cell r="D10">
            <v>1500</v>
          </cell>
        </row>
      </sheetData>
      <sheetData sheetId="645">
        <row r="10">
          <cell r="D10">
            <v>1500</v>
          </cell>
        </row>
      </sheetData>
      <sheetData sheetId="646">
        <row r="10">
          <cell r="D10">
            <v>1500</v>
          </cell>
        </row>
      </sheetData>
      <sheetData sheetId="647">
        <row r="10">
          <cell r="D10">
            <v>1500</v>
          </cell>
        </row>
      </sheetData>
      <sheetData sheetId="648">
        <row r="10">
          <cell r="D10">
            <v>1500</v>
          </cell>
        </row>
      </sheetData>
      <sheetData sheetId="649">
        <row r="10">
          <cell r="D10">
            <v>1500</v>
          </cell>
        </row>
      </sheetData>
      <sheetData sheetId="650">
        <row r="10">
          <cell r="D10">
            <v>1500</v>
          </cell>
        </row>
      </sheetData>
      <sheetData sheetId="651">
        <row r="10">
          <cell r="D10">
            <v>1500</v>
          </cell>
        </row>
      </sheetData>
      <sheetData sheetId="652">
        <row r="10">
          <cell r="D10">
            <v>1500</v>
          </cell>
        </row>
      </sheetData>
      <sheetData sheetId="653">
        <row r="10">
          <cell r="D10">
            <v>1500</v>
          </cell>
        </row>
      </sheetData>
      <sheetData sheetId="654">
        <row r="10">
          <cell r="D10">
            <v>1500</v>
          </cell>
        </row>
      </sheetData>
      <sheetData sheetId="655">
        <row r="10">
          <cell r="D10">
            <v>1500</v>
          </cell>
        </row>
      </sheetData>
      <sheetData sheetId="656">
        <row r="10">
          <cell r="D10">
            <v>1500</v>
          </cell>
        </row>
      </sheetData>
      <sheetData sheetId="657">
        <row r="10">
          <cell r="D10">
            <v>1500</v>
          </cell>
        </row>
      </sheetData>
      <sheetData sheetId="658">
        <row r="10">
          <cell r="D10">
            <v>1500</v>
          </cell>
        </row>
      </sheetData>
      <sheetData sheetId="659">
        <row r="10">
          <cell r="D10">
            <v>1500</v>
          </cell>
        </row>
      </sheetData>
      <sheetData sheetId="660">
        <row r="10">
          <cell r="D10">
            <v>1500</v>
          </cell>
        </row>
      </sheetData>
      <sheetData sheetId="661">
        <row r="10">
          <cell r="D10">
            <v>1500</v>
          </cell>
        </row>
      </sheetData>
      <sheetData sheetId="662">
        <row r="10">
          <cell r="D10">
            <v>1500</v>
          </cell>
        </row>
      </sheetData>
      <sheetData sheetId="663">
        <row r="10">
          <cell r="D10">
            <v>1500</v>
          </cell>
        </row>
      </sheetData>
      <sheetData sheetId="664">
        <row r="10">
          <cell r="D10">
            <v>1500</v>
          </cell>
        </row>
      </sheetData>
      <sheetData sheetId="665">
        <row r="10">
          <cell r="D10">
            <v>1500</v>
          </cell>
        </row>
      </sheetData>
      <sheetData sheetId="666">
        <row r="10">
          <cell r="D10">
            <v>1500</v>
          </cell>
        </row>
      </sheetData>
      <sheetData sheetId="667">
        <row r="10">
          <cell r="D10">
            <v>1500</v>
          </cell>
        </row>
      </sheetData>
      <sheetData sheetId="668">
        <row r="10">
          <cell r="D10">
            <v>1500</v>
          </cell>
        </row>
      </sheetData>
      <sheetData sheetId="669">
        <row r="10">
          <cell r="D10">
            <v>1500</v>
          </cell>
        </row>
      </sheetData>
      <sheetData sheetId="670">
        <row r="10">
          <cell r="D10">
            <v>1500</v>
          </cell>
        </row>
      </sheetData>
      <sheetData sheetId="671">
        <row r="10">
          <cell r="D10">
            <v>1500</v>
          </cell>
        </row>
      </sheetData>
      <sheetData sheetId="672">
        <row r="10">
          <cell r="D10">
            <v>1500</v>
          </cell>
        </row>
      </sheetData>
      <sheetData sheetId="673">
        <row r="10">
          <cell r="D10">
            <v>1500</v>
          </cell>
        </row>
      </sheetData>
      <sheetData sheetId="674">
        <row r="10">
          <cell r="D10">
            <v>1500</v>
          </cell>
        </row>
      </sheetData>
      <sheetData sheetId="675">
        <row r="10">
          <cell r="D10">
            <v>1500</v>
          </cell>
        </row>
      </sheetData>
      <sheetData sheetId="676">
        <row r="10">
          <cell r="D10">
            <v>1500</v>
          </cell>
        </row>
      </sheetData>
      <sheetData sheetId="677">
        <row r="10">
          <cell r="D10">
            <v>1500</v>
          </cell>
        </row>
      </sheetData>
      <sheetData sheetId="678">
        <row r="10">
          <cell r="D10">
            <v>1500</v>
          </cell>
        </row>
      </sheetData>
      <sheetData sheetId="679">
        <row r="10">
          <cell r="D10">
            <v>1500</v>
          </cell>
        </row>
      </sheetData>
      <sheetData sheetId="680">
        <row r="10">
          <cell r="D10">
            <v>1500</v>
          </cell>
        </row>
      </sheetData>
      <sheetData sheetId="681">
        <row r="10">
          <cell r="D10">
            <v>1500</v>
          </cell>
        </row>
      </sheetData>
      <sheetData sheetId="682">
        <row r="10">
          <cell r="D10">
            <v>1500</v>
          </cell>
        </row>
      </sheetData>
      <sheetData sheetId="683">
        <row r="10">
          <cell r="D10">
            <v>1500</v>
          </cell>
        </row>
      </sheetData>
      <sheetData sheetId="684">
        <row r="10">
          <cell r="D10">
            <v>1500</v>
          </cell>
        </row>
      </sheetData>
      <sheetData sheetId="685">
        <row r="10">
          <cell r="D10">
            <v>1500</v>
          </cell>
        </row>
      </sheetData>
      <sheetData sheetId="686">
        <row r="10">
          <cell r="D10">
            <v>1500</v>
          </cell>
        </row>
      </sheetData>
      <sheetData sheetId="687">
        <row r="10">
          <cell r="D10">
            <v>1500</v>
          </cell>
        </row>
      </sheetData>
      <sheetData sheetId="688">
        <row r="10">
          <cell r="D10">
            <v>1500</v>
          </cell>
        </row>
      </sheetData>
      <sheetData sheetId="689">
        <row r="10">
          <cell r="D10">
            <v>1500</v>
          </cell>
        </row>
      </sheetData>
      <sheetData sheetId="690">
        <row r="10">
          <cell r="D10">
            <v>1500</v>
          </cell>
        </row>
      </sheetData>
      <sheetData sheetId="691">
        <row r="10">
          <cell r="D10">
            <v>1500</v>
          </cell>
        </row>
      </sheetData>
      <sheetData sheetId="692">
        <row r="10">
          <cell r="D10">
            <v>1500</v>
          </cell>
        </row>
      </sheetData>
      <sheetData sheetId="693">
        <row r="10">
          <cell r="D10">
            <v>1500</v>
          </cell>
        </row>
      </sheetData>
      <sheetData sheetId="694">
        <row r="10">
          <cell r="D10">
            <v>1500</v>
          </cell>
        </row>
      </sheetData>
      <sheetData sheetId="695">
        <row r="10">
          <cell r="D10">
            <v>1500</v>
          </cell>
        </row>
      </sheetData>
      <sheetData sheetId="696">
        <row r="10">
          <cell r="D10">
            <v>1500</v>
          </cell>
        </row>
      </sheetData>
      <sheetData sheetId="697">
        <row r="10">
          <cell r="D10">
            <v>1500</v>
          </cell>
        </row>
      </sheetData>
      <sheetData sheetId="698">
        <row r="10">
          <cell r="D10">
            <v>1500</v>
          </cell>
        </row>
      </sheetData>
      <sheetData sheetId="699">
        <row r="10">
          <cell r="D10">
            <v>1500</v>
          </cell>
        </row>
      </sheetData>
      <sheetData sheetId="700">
        <row r="10">
          <cell r="D10">
            <v>1500</v>
          </cell>
        </row>
      </sheetData>
      <sheetData sheetId="701">
        <row r="10">
          <cell r="D10">
            <v>1500</v>
          </cell>
        </row>
      </sheetData>
      <sheetData sheetId="702">
        <row r="10">
          <cell r="D10">
            <v>1500</v>
          </cell>
        </row>
      </sheetData>
      <sheetData sheetId="703">
        <row r="10">
          <cell r="D10">
            <v>1500</v>
          </cell>
        </row>
      </sheetData>
      <sheetData sheetId="704">
        <row r="10">
          <cell r="D10">
            <v>1500</v>
          </cell>
        </row>
      </sheetData>
      <sheetData sheetId="705">
        <row r="10">
          <cell r="D10">
            <v>1500</v>
          </cell>
        </row>
      </sheetData>
      <sheetData sheetId="706">
        <row r="10">
          <cell r="D10">
            <v>1500</v>
          </cell>
        </row>
      </sheetData>
      <sheetData sheetId="707">
        <row r="10">
          <cell r="D10">
            <v>1500</v>
          </cell>
        </row>
      </sheetData>
      <sheetData sheetId="708">
        <row r="10">
          <cell r="D10">
            <v>1500</v>
          </cell>
        </row>
      </sheetData>
      <sheetData sheetId="709">
        <row r="10">
          <cell r="D10">
            <v>1500</v>
          </cell>
        </row>
      </sheetData>
      <sheetData sheetId="710">
        <row r="10">
          <cell r="D10">
            <v>1500</v>
          </cell>
        </row>
      </sheetData>
      <sheetData sheetId="711">
        <row r="10">
          <cell r="D10">
            <v>1500</v>
          </cell>
        </row>
      </sheetData>
      <sheetData sheetId="712">
        <row r="10">
          <cell r="D10">
            <v>1500</v>
          </cell>
        </row>
      </sheetData>
      <sheetData sheetId="713">
        <row r="10">
          <cell r="D10">
            <v>1500</v>
          </cell>
        </row>
      </sheetData>
      <sheetData sheetId="714">
        <row r="10">
          <cell r="D10">
            <v>1500</v>
          </cell>
        </row>
      </sheetData>
      <sheetData sheetId="715">
        <row r="10">
          <cell r="D10">
            <v>1500</v>
          </cell>
        </row>
      </sheetData>
      <sheetData sheetId="716">
        <row r="10">
          <cell r="D10">
            <v>1500</v>
          </cell>
        </row>
      </sheetData>
      <sheetData sheetId="717">
        <row r="10">
          <cell r="D10">
            <v>1500</v>
          </cell>
        </row>
      </sheetData>
      <sheetData sheetId="718">
        <row r="10">
          <cell r="D10">
            <v>1500</v>
          </cell>
        </row>
      </sheetData>
      <sheetData sheetId="719">
        <row r="10">
          <cell r="D10">
            <v>1500</v>
          </cell>
        </row>
      </sheetData>
      <sheetData sheetId="720">
        <row r="10">
          <cell r="D10">
            <v>1500</v>
          </cell>
        </row>
      </sheetData>
      <sheetData sheetId="721">
        <row r="10">
          <cell r="D10">
            <v>1500</v>
          </cell>
        </row>
      </sheetData>
      <sheetData sheetId="722">
        <row r="10">
          <cell r="D10">
            <v>1500</v>
          </cell>
        </row>
      </sheetData>
      <sheetData sheetId="723">
        <row r="10">
          <cell r="D10">
            <v>1500</v>
          </cell>
        </row>
      </sheetData>
      <sheetData sheetId="724">
        <row r="10">
          <cell r="D10">
            <v>1500</v>
          </cell>
        </row>
      </sheetData>
      <sheetData sheetId="725">
        <row r="10">
          <cell r="D10">
            <v>1500</v>
          </cell>
        </row>
      </sheetData>
      <sheetData sheetId="726">
        <row r="10">
          <cell r="D10">
            <v>1500</v>
          </cell>
        </row>
      </sheetData>
      <sheetData sheetId="727">
        <row r="10">
          <cell r="D10">
            <v>1500</v>
          </cell>
        </row>
      </sheetData>
      <sheetData sheetId="728">
        <row r="10">
          <cell r="D10">
            <v>1500</v>
          </cell>
        </row>
      </sheetData>
      <sheetData sheetId="729">
        <row r="10">
          <cell r="D10">
            <v>1500</v>
          </cell>
        </row>
      </sheetData>
      <sheetData sheetId="730">
        <row r="10">
          <cell r="D10">
            <v>1500</v>
          </cell>
        </row>
      </sheetData>
      <sheetData sheetId="731">
        <row r="10">
          <cell r="D10">
            <v>1500</v>
          </cell>
        </row>
      </sheetData>
      <sheetData sheetId="732">
        <row r="10">
          <cell r="D10">
            <v>1500</v>
          </cell>
        </row>
      </sheetData>
      <sheetData sheetId="733">
        <row r="10">
          <cell r="D10">
            <v>1500</v>
          </cell>
        </row>
      </sheetData>
      <sheetData sheetId="734">
        <row r="10">
          <cell r="D10">
            <v>1500</v>
          </cell>
        </row>
      </sheetData>
      <sheetData sheetId="735">
        <row r="10">
          <cell r="D10">
            <v>1500</v>
          </cell>
        </row>
      </sheetData>
      <sheetData sheetId="736">
        <row r="10">
          <cell r="D10">
            <v>1500</v>
          </cell>
        </row>
      </sheetData>
      <sheetData sheetId="737">
        <row r="10">
          <cell r="D10">
            <v>1500</v>
          </cell>
        </row>
      </sheetData>
      <sheetData sheetId="738">
        <row r="10">
          <cell r="D10">
            <v>1500</v>
          </cell>
        </row>
      </sheetData>
      <sheetData sheetId="739">
        <row r="10">
          <cell r="D10">
            <v>1500</v>
          </cell>
        </row>
      </sheetData>
      <sheetData sheetId="740">
        <row r="10">
          <cell r="D10">
            <v>1500</v>
          </cell>
        </row>
      </sheetData>
      <sheetData sheetId="741">
        <row r="10">
          <cell r="D10">
            <v>1500</v>
          </cell>
        </row>
      </sheetData>
      <sheetData sheetId="742">
        <row r="10">
          <cell r="D10">
            <v>1500</v>
          </cell>
        </row>
      </sheetData>
      <sheetData sheetId="743">
        <row r="10">
          <cell r="D10">
            <v>1500</v>
          </cell>
        </row>
      </sheetData>
      <sheetData sheetId="744">
        <row r="10">
          <cell r="D10">
            <v>1500</v>
          </cell>
        </row>
      </sheetData>
      <sheetData sheetId="745">
        <row r="10">
          <cell r="D10">
            <v>1500</v>
          </cell>
        </row>
      </sheetData>
      <sheetData sheetId="746">
        <row r="10">
          <cell r="D10">
            <v>1500</v>
          </cell>
        </row>
      </sheetData>
      <sheetData sheetId="747">
        <row r="10">
          <cell r="D10">
            <v>1500</v>
          </cell>
        </row>
      </sheetData>
      <sheetData sheetId="748">
        <row r="10">
          <cell r="D10">
            <v>1500</v>
          </cell>
        </row>
      </sheetData>
      <sheetData sheetId="749">
        <row r="10">
          <cell r="D10">
            <v>1500</v>
          </cell>
        </row>
      </sheetData>
      <sheetData sheetId="750">
        <row r="10">
          <cell r="D10">
            <v>1500</v>
          </cell>
        </row>
      </sheetData>
      <sheetData sheetId="751">
        <row r="10">
          <cell r="D10">
            <v>1500</v>
          </cell>
        </row>
      </sheetData>
      <sheetData sheetId="752">
        <row r="10">
          <cell r="D10">
            <v>1500</v>
          </cell>
        </row>
      </sheetData>
      <sheetData sheetId="753">
        <row r="10">
          <cell r="D10">
            <v>1500</v>
          </cell>
        </row>
      </sheetData>
      <sheetData sheetId="754">
        <row r="10">
          <cell r="D10">
            <v>1500</v>
          </cell>
        </row>
      </sheetData>
      <sheetData sheetId="755">
        <row r="10">
          <cell r="D10">
            <v>1500</v>
          </cell>
        </row>
      </sheetData>
      <sheetData sheetId="756">
        <row r="10">
          <cell r="D10">
            <v>1500</v>
          </cell>
        </row>
      </sheetData>
      <sheetData sheetId="757">
        <row r="10">
          <cell r="D10">
            <v>1500</v>
          </cell>
        </row>
      </sheetData>
      <sheetData sheetId="758">
        <row r="10">
          <cell r="D10">
            <v>1500</v>
          </cell>
        </row>
      </sheetData>
      <sheetData sheetId="759">
        <row r="10">
          <cell r="D10">
            <v>1500</v>
          </cell>
        </row>
      </sheetData>
      <sheetData sheetId="760">
        <row r="10">
          <cell r="D10">
            <v>1500</v>
          </cell>
        </row>
      </sheetData>
      <sheetData sheetId="761">
        <row r="10">
          <cell r="D10">
            <v>1500</v>
          </cell>
        </row>
      </sheetData>
      <sheetData sheetId="762">
        <row r="10">
          <cell r="D10">
            <v>1500</v>
          </cell>
        </row>
      </sheetData>
      <sheetData sheetId="763">
        <row r="10">
          <cell r="D10">
            <v>1500</v>
          </cell>
        </row>
      </sheetData>
      <sheetData sheetId="764">
        <row r="10">
          <cell r="D10">
            <v>1500</v>
          </cell>
        </row>
      </sheetData>
      <sheetData sheetId="765">
        <row r="10">
          <cell r="D10">
            <v>1500</v>
          </cell>
        </row>
      </sheetData>
      <sheetData sheetId="766">
        <row r="10">
          <cell r="D10">
            <v>1500</v>
          </cell>
        </row>
      </sheetData>
      <sheetData sheetId="767">
        <row r="10">
          <cell r="D10">
            <v>1500</v>
          </cell>
        </row>
      </sheetData>
      <sheetData sheetId="768">
        <row r="10">
          <cell r="D10">
            <v>1500</v>
          </cell>
        </row>
      </sheetData>
      <sheetData sheetId="769">
        <row r="10">
          <cell r="D10">
            <v>1500</v>
          </cell>
        </row>
      </sheetData>
      <sheetData sheetId="770">
        <row r="10">
          <cell r="D10">
            <v>1500</v>
          </cell>
        </row>
      </sheetData>
      <sheetData sheetId="771">
        <row r="10">
          <cell r="D10">
            <v>1500</v>
          </cell>
        </row>
      </sheetData>
      <sheetData sheetId="772">
        <row r="10">
          <cell r="D10">
            <v>1500</v>
          </cell>
        </row>
      </sheetData>
      <sheetData sheetId="773">
        <row r="10">
          <cell r="D10">
            <v>1500</v>
          </cell>
        </row>
      </sheetData>
      <sheetData sheetId="774">
        <row r="10">
          <cell r="D10">
            <v>1500</v>
          </cell>
        </row>
      </sheetData>
      <sheetData sheetId="775">
        <row r="10">
          <cell r="D10">
            <v>1500</v>
          </cell>
        </row>
      </sheetData>
      <sheetData sheetId="776">
        <row r="10">
          <cell r="D10">
            <v>1500</v>
          </cell>
        </row>
      </sheetData>
      <sheetData sheetId="777">
        <row r="10">
          <cell r="D10">
            <v>1500</v>
          </cell>
        </row>
      </sheetData>
      <sheetData sheetId="778">
        <row r="10">
          <cell r="D10">
            <v>1500</v>
          </cell>
        </row>
      </sheetData>
      <sheetData sheetId="779">
        <row r="10">
          <cell r="D10">
            <v>1500</v>
          </cell>
        </row>
      </sheetData>
      <sheetData sheetId="780">
        <row r="10">
          <cell r="D10">
            <v>1500</v>
          </cell>
        </row>
      </sheetData>
      <sheetData sheetId="781">
        <row r="10">
          <cell r="D10">
            <v>1500</v>
          </cell>
        </row>
      </sheetData>
      <sheetData sheetId="782">
        <row r="10">
          <cell r="D10">
            <v>1500</v>
          </cell>
        </row>
      </sheetData>
      <sheetData sheetId="783">
        <row r="10">
          <cell r="D10">
            <v>1500</v>
          </cell>
        </row>
      </sheetData>
      <sheetData sheetId="784">
        <row r="10">
          <cell r="D10">
            <v>1500</v>
          </cell>
        </row>
      </sheetData>
      <sheetData sheetId="785">
        <row r="10">
          <cell r="D10">
            <v>1500</v>
          </cell>
        </row>
      </sheetData>
      <sheetData sheetId="786">
        <row r="10">
          <cell r="D10">
            <v>1500</v>
          </cell>
        </row>
      </sheetData>
      <sheetData sheetId="787">
        <row r="10">
          <cell r="D10">
            <v>1500</v>
          </cell>
        </row>
      </sheetData>
      <sheetData sheetId="788">
        <row r="10">
          <cell r="D10">
            <v>1500</v>
          </cell>
        </row>
      </sheetData>
      <sheetData sheetId="789">
        <row r="10">
          <cell r="D10">
            <v>1500</v>
          </cell>
        </row>
      </sheetData>
      <sheetData sheetId="790">
        <row r="10">
          <cell r="D10">
            <v>1500</v>
          </cell>
        </row>
      </sheetData>
      <sheetData sheetId="791">
        <row r="10">
          <cell r="D10">
            <v>1500</v>
          </cell>
        </row>
      </sheetData>
      <sheetData sheetId="792">
        <row r="10">
          <cell r="D10">
            <v>1500</v>
          </cell>
        </row>
      </sheetData>
      <sheetData sheetId="793">
        <row r="10">
          <cell r="D10">
            <v>1500</v>
          </cell>
        </row>
      </sheetData>
      <sheetData sheetId="794">
        <row r="10">
          <cell r="D10">
            <v>1500</v>
          </cell>
        </row>
      </sheetData>
      <sheetData sheetId="795">
        <row r="10">
          <cell r="D10">
            <v>1500</v>
          </cell>
        </row>
      </sheetData>
      <sheetData sheetId="796">
        <row r="10">
          <cell r="D10">
            <v>1500</v>
          </cell>
        </row>
      </sheetData>
      <sheetData sheetId="797">
        <row r="10">
          <cell r="D10">
            <v>1500</v>
          </cell>
        </row>
      </sheetData>
      <sheetData sheetId="798">
        <row r="10">
          <cell r="D10">
            <v>1500</v>
          </cell>
        </row>
      </sheetData>
      <sheetData sheetId="799">
        <row r="10">
          <cell r="D10">
            <v>1500</v>
          </cell>
        </row>
      </sheetData>
      <sheetData sheetId="800">
        <row r="10">
          <cell r="D10">
            <v>1500</v>
          </cell>
        </row>
      </sheetData>
      <sheetData sheetId="801">
        <row r="10">
          <cell r="D10">
            <v>1500</v>
          </cell>
        </row>
      </sheetData>
      <sheetData sheetId="802">
        <row r="10">
          <cell r="D10">
            <v>1500</v>
          </cell>
        </row>
      </sheetData>
      <sheetData sheetId="803">
        <row r="10">
          <cell r="D10">
            <v>1500</v>
          </cell>
        </row>
      </sheetData>
      <sheetData sheetId="804">
        <row r="10">
          <cell r="D10">
            <v>1500</v>
          </cell>
        </row>
      </sheetData>
      <sheetData sheetId="805">
        <row r="10">
          <cell r="D10">
            <v>1500</v>
          </cell>
        </row>
      </sheetData>
      <sheetData sheetId="806">
        <row r="10">
          <cell r="D10">
            <v>1500</v>
          </cell>
        </row>
      </sheetData>
      <sheetData sheetId="807">
        <row r="10">
          <cell r="D10">
            <v>1500</v>
          </cell>
        </row>
      </sheetData>
      <sheetData sheetId="808">
        <row r="10">
          <cell r="D10">
            <v>1500</v>
          </cell>
        </row>
      </sheetData>
      <sheetData sheetId="809">
        <row r="10">
          <cell r="D10">
            <v>1500</v>
          </cell>
        </row>
      </sheetData>
      <sheetData sheetId="810">
        <row r="10">
          <cell r="D10">
            <v>1500</v>
          </cell>
        </row>
      </sheetData>
      <sheetData sheetId="811">
        <row r="10">
          <cell r="D10">
            <v>1500</v>
          </cell>
        </row>
      </sheetData>
      <sheetData sheetId="812">
        <row r="10">
          <cell r="D10">
            <v>1500</v>
          </cell>
        </row>
      </sheetData>
      <sheetData sheetId="813">
        <row r="10">
          <cell r="D10">
            <v>1500</v>
          </cell>
        </row>
      </sheetData>
      <sheetData sheetId="814">
        <row r="10">
          <cell r="D10">
            <v>1500</v>
          </cell>
        </row>
      </sheetData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>
        <row r="10">
          <cell r="D10">
            <v>1500</v>
          </cell>
        </row>
      </sheetData>
      <sheetData sheetId="826">
        <row r="10">
          <cell r="D10">
            <v>1500</v>
          </cell>
        </row>
      </sheetData>
      <sheetData sheetId="827">
        <row r="10">
          <cell r="D10">
            <v>1500</v>
          </cell>
        </row>
      </sheetData>
      <sheetData sheetId="828">
        <row r="10">
          <cell r="D10">
            <v>1500</v>
          </cell>
        </row>
      </sheetData>
      <sheetData sheetId="829">
        <row r="10">
          <cell r="D10">
            <v>1500</v>
          </cell>
        </row>
      </sheetData>
      <sheetData sheetId="830">
        <row r="10">
          <cell r="D10">
            <v>1500</v>
          </cell>
        </row>
      </sheetData>
      <sheetData sheetId="831">
        <row r="10">
          <cell r="D10">
            <v>1500</v>
          </cell>
        </row>
      </sheetData>
      <sheetData sheetId="832">
        <row r="10">
          <cell r="D10">
            <v>1500</v>
          </cell>
        </row>
      </sheetData>
      <sheetData sheetId="833">
        <row r="10">
          <cell r="D10">
            <v>1500</v>
          </cell>
        </row>
      </sheetData>
      <sheetData sheetId="834">
        <row r="10">
          <cell r="D10">
            <v>1500</v>
          </cell>
        </row>
      </sheetData>
      <sheetData sheetId="835">
        <row r="10">
          <cell r="D10">
            <v>1500</v>
          </cell>
        </row>
      </sheetData>
      <sheetData sheetId="836">
        <row r="10">
          <cell r="D10">
            <v>1500</v>
          </cell>
        </row>
      </sheetData>
      <sheetData sheetId="837">
        <row r="10">
          <cell r="D10">
            <v>1500</v>
          </cell>
        </row>
      </sheetData>
      <sheetData sheetId="838">
        <row r="10">
          <cell r="D10">
            <v>1500</v>
          </cell>
        </row>
      </sheetData>
      <sheetData sheetId="839">
        <row r="10">
          <cell r="D10">
            <v>1500</v>
          </cell>
        </row>
      </sheetData>
      <sheetData sheetId="840">
        <row r="10">
          <cell r="D10">
            <v>1500</v>
          </cell>
        </row>
      </sheetData>
      <sheetData sheetId="841">
        <row r="10">
          <cell r="D10">
            <v>1500</v>
          </cell>
        </row>
      </sheetData>
      <sheetData sheetId="842">
        <row r="10">
          <cell r="D10">
            <v>1500</v>
          </cell>
        </row>
      </sheetData>
      <sheetData sheetId="843">
        <row r="10">
          <cell r="D10">
            <v>1500</v>
          </cell>
        </row>
      </sheetData>
      <sheetData sheetId="844">
        <row r="10">
          <cell r="D10">
            <v>1500</v>
          </cell>
        </row>
      </sheetData>
      <sheetData sheetId="845">
        <row r="10">
          <cell r="D10">
            <v>1500</v>
          </cell>
        </row>
      </sheetData>
      <sheetData sheetId="846">
        <row r="10">
          <cell r="D10">
            <v>1500</v>
          </cell>
        </row>
      </sheetData>
      <sheetData sheetId="847">
        <row r="10">
          <cell r="D10">
            <v>1500</v>
          </cell>
        </row>
      </sheetData>
      <sheetData sheetId="848">
        <row r="10">
          <cell r="D10">
            <v>1500</v>
          </cell>
        </row>
      </sheetData>
      <sheetData sheetId="849">
        <row r="10">
          <cell r="D10">
            <v>1500</v>
          </cell>
        </row>
      </sheetData>
      <sheetData sheetId="850">
        <row r="10">
          <cell r="D10">
            <v>1500</v>
          </cell>
        </row>
      </sheetData>
      <sheetData sheetId="851">
        <row r="10">
          <cell r="D10">
            <v>1500</v>
          </cell>
        </row>
      </sheetData>
      <sheetData sheetId="852">
        <row r="10">
          <cell r="D10">
            <v>1500</v>
          </cell>
        </row>
      </sheetData>
      <sheetData sheetId="853">
        <row r="10">
          <cell r="D10">
            <v>1500</v>
          </cell>
        </row>
      </sheetData>
      <sheetData sheetId="854">
        <row r="10">
          <cell r="D10">
            <v>1500</v>
          </cell>
        </row>
      </sheetData>
      <sheetData sheetId="855">
        <row r="10">
          <cell r="D10">
            <v>1500</v>
          </cell>
        </row>
      </sheetData>
      <sheetData sheetId="856">
        <row r="10">
          <cell r="D10">
            <v>1500</v>
          </cell>
        </row>
      </sheetData>
      <sheetData sheetId="857">
        <row r="10">
          <cell r="D10">
            <v>1500</v>
          </cell>
        </row>
      </sheetData>
      <sheetData sheetId="858">
        <row r="10">
          <cell r="D10">
            <v>1500</v>
          </cell>
        </row>
      </sheetData>
      <sheetData sheetId="859">
        <row r="10">
          <cell r="D10">
            <v>1500</v>
          </cell>
        </row>
      </sheetData>
      <sheetData sheetId="860">
        <row r="10">
          <cell r="D10">
            <v>1500</v>
          </cell>
        </row>
      </sheetData>
      <sheetData sheetId="861">
        <row r="10">
          <cell r="D10">
            <v>1500</v>
          </cell>
        </row>
      </sheetData>
      <sheetData sheetId="862">
        <row r="10">
          <cell r="D10">
            <v>1500</v>
          </cell>
        </row>
      </sheetData>
      <sheetData sheetId="863">
        <row r="10">
          <cell r="D10">
            <v>1500</v>
          </cell>
        </row>
      </sheetData>
      <sheetData sheetId="864">
        <row r="10">
          <cell r="D10">
            <v>1500</v>
          </cell>
        </row>
      </sheetData>
      <sheetData sheetId="865">
        <row r="10">
          <cell r="D10">
            <v>1500</v>
          </cell>
        </row>
      </sheetData>
      <sheetData sheetId="866">
        <row r="10">
          <cell r="D10">
            <v>1500</v>
          </cell>
        </row>
      </sheetData>
      <sheetData sheetId="867">
        <row r="10">
          <cell r="D10">
            <v>1500</v>
          </cell>
        </row>
      </sheetData>
      <sheetData sheetId="868">
        <row r="10">
          <cell r="D10">
            <v>1500</v>
          </cell>
        </row>
      </sheetData>
      <sheetData sheetId="869">
        <row r="10">
          <cell r="D10">
            <v>1500</v>
          </cell>
        </row>
      </sheetData>
      <sheetData sheetId="870">
        <row r="10">
          <cell r="D10">
            <v>1500</v>
          </cell>
        </row>
      </sheetData>
      <sheetData sheetId="871">
        <row r="10">
          <cell r="D10">
            <v>1500</v>
          </cell>
        </row>
      </sheetData>
      <sheetData sheetId="872">
        <row r="10">
          <cell r="D10">
            <v>1500</v>
          </cell>
        </row>
      </sheetData>
      <sheetData sheetId="873">
        <row r="10">
          <cell r="D10">
            <v>1500</v>
          </cell>
        </row>
      </sheetData>
      <sheetData sheetId="874">
        <row r="10">
          <cell r="D10">
            <v>1500</v>
          </cell>
        </row>
      </sheetData>
      <sheetData sheetId="875">
        <row r="10">
          <cell r="D10">
            <v>1500</v>
          </cell>
        </row>
      </sheetData>
      <sheetData sheetId="876">
        <row r="10">
          <cell r="D10">
            <v>1500</v>
          </cell>
        </row>
      </sheetData>
      <sheetData sheetId="877">
        <row r="10">
          <cell r="D10">
            <v>1500</v>
          </cell>
        </row>
      </sheetData>
      <sheetData sheetId="878">
        <row r="10">
          <cell r="D10">
            <v>1500</v>
          </cell>
        </row>
      </sheetData>
      <sheetData sheetId="879">
        <row r="10">
          <cell r="D10">
            <v>1500</v>
          </cell>
        </row>
      </sheetData>
      <sheetData sheetId="880">
        <row r="10">
          <cell r="D10">
            <v>1500</v>
          </cell>
        </row>
      </sheetData>
      <sheetData sheetId="881">
        <row r="10">
          <cell r="D10">
            <v>1500</v>
          </cell>
        </row>
      </sheetData>
      <sheetData sheetId="882">
        <row r="10">
          <cell r="D10">
            <v>1500</v>
          </cell>
        </row>
      </sheetData>
      <sheetData sheetId="883">
        <row r="10">
          <cell r="D10">
            <v>1500</v>
          </cell>
        </row>
      </sheetData>
      <sheetData sheetId="884">
        <row r="10">
          <cell r="D10">
            <v>1500</v>
          </cell>
        </row>
      </sheetData>
      <sheetData sheetId="885">
        <row r="10">
          <cell r="D10">
            <v>1500</v>
          </cell>
        </row>
      </sheetData>
      <sheetData sheetId="886">
        <row r="10">
          <cell r="D10">
            <v>1500</v>
          </cell>
        </row>
      </sheetData>
      <sheetData sheetId="887">
        <row r="10">
          <cell r="D10">
            <v>1500</v>
          </cell>
        </row>
      </sheetData>
      <sheetData sheetId="888">
        <row r="10">
          <cell r="D10">
            <v>1500</v>
          </cell>
        </row>
      </sheetData>
      <sheetData sheetId="889">
        <row r="10">
          <cell r="D10">
            <v>1500</v>
          </cell>
        </row>
      </sheetData>
      <sheetData sheetId="890">
        <row r="10">
          <cell r="D10">
            <v>1500</v>
          </cell>
        </row>
      </sheetData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>
        <row r="10">
          <cell r="D10">
            <v>1500</v>
          </cell>
        </row>
      </sheetData>
      <sheetData sheetId="894">
        <row r="10">
          <cell r="D10">
            <v>1500</v>
          </cell>
        </row>
      </sheetData>
      <sheetData sheetId="895">
        <row r="10">
          <cell r="D10">
            <v>1500</v>
          </cell>
        </row>
      </sheetData>
      <sheetData sheetId="896">
        <row r="10">
          <cell r="D10">
            <v>1500</v>
          </cell>
        </row>
      </sheetData>
      <sheetData sheetId="897">
        <row r="10">
          <cell r="D10">
            <v>1500</v>
          </cell>
        </row>
      </sheetData>
      <sheetData sheetId="898">
        <row r="10">
          <cell r="D10">
            <v>1500</v>
          </cell>
        </row>
      </sheetData>
      <sheetData sheetId="899">
        <row r="10">
          <cell r="D10">
            <v>1500</v>
          </cell>
        </row>
      </sheetData>
      <sheetData sheetId="900">
        <row r="10">
          <cell r="D10">
            <v>1500</v>
          </cell>
        </row>
      </sheetData>
      <sheetData sheetId="901">
        <row r="10">
          <cell r="D10">
            <v>1500</v>
          </cell>
        </row>
      </sheetData>
      <sheetData sheetId="902">
        <row r="10">
          <cell r="D10">
            <v>1500</v>
          </cell>
        </row>
      </sheetData>
      <sheetData sheetId="903">
        <row r="10">
          <cell r="D10">
            <v>1500</v>
          </cell>
        </row>
      </sheetData>
      <sheetData sheetId="904">
        <row r="10">
          <cell r="D10">
            <v>1500</v>
          </cell>
        </row>
      </sheetData>
      <sheetData sheetId="905">
        <row r="10">
          <cell r="D10">
            <v>1500</v>
          </cell>
        </row>
      </sheetData>
      <sheetData sheetId="906">
        <row r="10">
          <cell r="D10">
            <v>1500</v>
          </cell>
        </row>
      </sheetData>
      <sheetData sheetId="907">
        <row r="10">
          <cell r="D10">
            <v>1500</v>
          </cell>
        </row>
      </sheetData>
      <sheetData sheetId="908">
        <row r="10">
          <cell r="D10">
            <v>1500</v>
          </cell>
        </row>
      </sheetData>
      <sheetData sheetId="909">
        <row r="10">
          <cell r="D10">
            <v>1500</v>
          </cell>
        </row>
      </sheetData>
      <sheetData sheetId="910">
        <row r="10">
          <cell r="D10">
            <v>1500</v>
          </cell>
        </row>
      </sheetData>
      <sheetData sheetId="911">
        <row r="10">
          <cell r="D10">
            <v>1500</v>
          </cell>
        </row>
      </sheetData>
      <sheetData sheetId="912">
        <row r="10">
          <cell r="D10">
            <v>1500</v>
          </cell>
        </row>
      </sheetData>
      <sheetData sheetId="913">
        <row r="10">
          <cell r="D10">
            <v>1500</v>
          </cell>
        </row>
      </sheetData>
      <sheetData sheetId="914">
        <row r="10">
          <cell r="D10">
            <v>1500</v>
          </cell>
        </row>
      </sheetData>
      <sheetData sheetId="915">
        <row r="10">
          <cell r="D10">
            <v>1500</v>
          </cell>
        </row>
      </sheetData>
      <sheetData sheetId="916">
        <row r="10">
          <cell r="D10">
            <v>1500</v>
          </cell>
        </row>
      </sheetData>
      <sheetData sheetId="917">
        <row r="10">
          <cell r="D10">
            <v>1500</v>
          </cell>
        </row>
      </sheetData>
      <sheetData sheetId="918">
        <row r="10">
          <cell r="D10">
            <v>1500</v>
          </cell>
        </row>
      </sheetData>
      <sheetData sheetId="919">
        <row r="10">
          <cell r="D10">
            <v>1500</v>
          </cell>
        </row>
      </sheetData>
      <sheetData sheetId="920">
        <row r="10">
          <cell r="D10">
            <v>1500</v>
          </cell>
        </row>
      </sheetData>
      <sheetData sheetId="921">
        <row r="10">
          <cell r="D10">
            <v>1500</v>
          </cell>
        </row>
      </sheetData>
      <sheetData sheetId="922">
        <row r="10">
          <cell r="D10">
            <v>1500</v>
          </cell>
        </row>
      </sheetData>
      <sheetData sheetId="923">
        <row r="10">
          <cell r="D10">
            <v>1500</v>
          </cell>
        </row>
      </sheetData>
      <sheetData sheetId="924">
        <row r="10">
          <cell r="D10">
            <v>1500</v>
          </cell>
        </row>
      </sheetData>
      <sheetData sheetId="925">
        <row r="10">
          <cell r="D10">
            <v>1500</v>
          </cell>
        </row>
      </sheetData>
      <sheetData sheetId="926">
        <row r="10">
          <cell r="D10">
            <v>1500</v>
          </cell>
        </row>
      </sheetData>
      <sheetData sheetId="927">
        <row r="10">
          <cell r="D10">
            <v>1500</v>
          </cell>
        </row>
      </sheetData>
      <sheetData sheetId="928">
        <row r="10">
          <cell r="D10">
            <v>1500</v>
          </cell>
        </row>
      </sheetData>
      <sheetData sheetId="929">
        <row r="10">
          <cell r="D10">
            <v>1500</v>
          </cell>
        </row>
      </sheetData>
      <sheetData sheetId="930">
        <row r="10">
          <cell r="D10">
            <v>1500</v>
          </cell>
        </row>
      </sheetData>
      <sheetData sheetId="931">
        <row r="10">
          <cell r="D10">
            <v>1500</v>
          </cell>
        </row>
      </sheetData>
      <sheetData sheetId="932">
        <row r="10">
          <cell r="D10">
            <v>1500</v>
          </cell>
        </row>
      </sheetData>
      <sheetData sheetId="933">
        <row r="10">
          <cell r="D10">
            <v>1500</v>
          </cell>
        </row>
      </sheetData>
      <sheetData sheetId="934">
        <row r="10">
          <cell r="D10">
            <v>1500</v>
          </cell>
        </row>
      </sheetData>
      <sheetData sheetId="935">
        <row r="10">
          <cell r="D10">
            <v>1500</v>
          </cell>
        </row>
      </sheetData>
      <sheetData sheetId="936">
        <row r="10">
          <cell r="D10">
            <v>1500</v>
          </cell>
        </row>
      </sheetData>
      <sheetData sheetId="937">
        <row r="10">
          <cell r="D10">
            <v>1500</v>
          </cell>
        </row>
      </sheetData>
      <sheetData sheetId="938">
        <row r="10">
          <cell r="D10">
            <v>1500</v>
          </cell>
        </row>
      </sheetData>
      <sheetData sheetId="939">
        <row r="10">
          <cell r="D10">
            <v>1500</v>
          </cell>
        </row>
      </sheetData>
      <sheetData sheetId="940">
        <row r="10">
          <cell r="D10">
            <v>1500</v>
          </cell>
        </row>
      </sheetData>
      <sheetData sheetId="941"/>
      <sheetData sheetId="942">
        <row r="10">
          <cell r="D10">
            <v>1500</v>
          </cell>
        </row>
      </sheetData>
      <sheetData sheetId="943">
        <row r="10">
          <cell r="D10">
            <v>1500</v>
          </cell>
        </row>
      </sheetData>
      <sheetData sheetId="944">
        <row r="10">
          <cell r="D10">
            <v>1500</v>
          </cell>
        </row>
      </sheetData>
      <sheetData sheetId="945">
        <row r="10">
          <cell r="D10">
            <v>1500</v>
          </cell>
        </row>
      </sheetData>
      <sheetData sheetId="946">
        <row r="10">
          <cell r="D10">
            <v>1500</v>
          </cell>
        </row>
      </sheetData>
      <sheetData sheetId="947">
        <row r="10">
          <cell r="D10">
            <v>1500</v>
          </cell>
        </row>
      </sheetData>
      <sheetData sheetId="948">
        <row r="10">
          <cell r="D10">
            <v>1500</v>
          </cell>
        </row>
      </sheetData>
      <sheetData sheetId="949">
        <row r="10">
          <cell r="D10">
            <v>1500</v>
          </cell>
        </row>
      </sheetData>
      <sheetData sheetId="950">
        <row r="10">
          <cell r="D10">
            <v>1500</v>
          </cell>
        </row>
      </sheetData>
      <sheetData sheetId="951">
        <row r="10">
          <cell r="D10">
            <v>1500</v>
          </cell>
        </row>
      </sheetData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>
        <row r="10">
          <cell r="D10">
            <v>1500</v>
          </cell>
        </row>
      </sheetData>
      <sheetData sheetId="957">
        <row r="10">
          <cell r="D10">
            <v>1500</v>
          </cell>
        </row>
      </sheetData>
      <sheetData sheetId="958">
        <row r="10">
          <cell r="D10">
            <v>1500</v>
          </cell>
        </row>
      </sheetData>
      <sheetData sheetId="959">
        <row r="10">
          <cell r="D10">
            <v>1500</v>
          </cell>
        </row>
      </sheetData>
      <sheetData sheetId="960">
        <row r="10">
          <cell r="D10">
            <v>1500</v>
          </cell>
        </row>
      </sheetData>
      <sheetData sheetId="961">
        <row r="10">
          <cell r="D10">
            <v>1500</v>
          </cell>
        </row>
      </sheetData>
      <sheetData sheetId="962">
        <row r="10">
          <cell r="D10">
            <v>1500</v>
          </cell>
        </row>
      </sheetData>
      <sheetData sheetId="963">
        <row r="10">
          <cell r="D10">
            <v>1500</v>
          </cell>
        </row>
      </sheetData>
      <sheetData sheetId="964">
        <row r="10">
          <cell r="D10">
            <v>1500</v>
          </cell>
        </row>
      </sheetData>
      <sheetData sheetId="965">
        <row r="10">
          <cell r="D10">
            <v>1500</v>
          </cell>
        </row>
      </sheetData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>
        <row r="10">
          <cell r="D10">
            <v>1500</v>
          </cell>
        </row>
      </sheetData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0">
          <cell r="D10">
            <v>1500</v>
          </cell>
        </row>
      </sheetData>
      <sheetData sheetId="1325">
        <row r="10">
          <cell r="D10">
            <v>1500</v>
          </cell>
        </row>
      </sheetData>
      <sheetData sheetId="1326">
        <row r="10">
          <cell r="D10">
            <v>1500</v>
          </cell>
        </row>
      </sheetData>
      <sheetData sheetId="1327">
        <row r="10">
          <cell r="D10">
            <v>1500</v>
          </cell>
        </row>
      </sheetData>
      <sheetData sheetId="1328">
        <row r="10">
          <cell r="D10">
            <v>1500</v>
          </cell>
        </row>
      </sheetData>
      <sheetData sheetId="1329">
        <row r="10">
          <cell r="D10">
            <v>1500</v>
          </cell>
        </row>
      </sheetData>
      <sheetData sheetId="1330">
        <row r="10">
          <cell r="D10">
            <v>1500</v>
          </cell>
        </row>
      </sheetData>
      <sheetData sheetId="1331">
        <row r="10">
          <cell r="D10">
            <v>1500</v>
          </cell>
        </row>
      </sheetData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>
        <row r="10">
          <cell r="D10">
            <v>1500</v>
          </cell>
        </row>
      </sheetData>
      <sheetData sheetId="1335">
        <row r="10">
          <cell r="D10">
            <v>1500</v>
          </cell>
        </row>
      </sheetData>
      <sheetData sheetId="1336">
        <row r="10">
          <cell r="D10">
            <v>1500</v>
          </cell>
        </row>
      </sheetData>
      <sheetData sheetId="1337">
        <row r="10">
          <cell r="D10">
            <v>1500</v>
          </cell>
        </row>
      </sheetData>
      <sheetData sheetId="1338">
        <row r="10">
          <cell r="D10">
            <v>1500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0">
          <cell r="D10">
            <v>1500</v>
          </cell>
        </row>
      </sheetData>
      <sheetData sheetId="1351">
        <row r="10">
          <cell r="D10">
            <v>1500</v>
          </cell>
        </row>
      </sheetData>
      <sheetData sheetId="1352">
        <row r="10">
          <cell r="D10">
            <v>1500</v>
          </cell>
        </row>
      </sheetData>
      <sheetData sheetId="1353">
        <row r="10">
          <cell r="D10">
            <v>1500</v>
          </cell>
        </row>
      </sheetData>
      <sheetData sheetId="1354">
        <row r="10">
          <cell r="D10">
            <v>1500</v>
          </cell>
        </row>
      </sheetData>
      <sheetData sheetId="1355">
        <row r="10">
          <cell r="D10">
            <v>1500</v>
          </cell>
        </row>
      </sheetData>
      <sheetData sheetId="1356">
        <row r="10">
          <cell r="D10">
            <v>1500</v>
          </cell>
        </row>
      </sheetData>
      <sheetData sheetId="1357">
        <row r="10">
          <cell r="D10">
            <v>1500</v>
          </cell>
        </row>
      </sheetData>
      <sheetData sheetId="1358">
        <row r="10">
          <cell r="D10">
            <v>1500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0">
          <cell r="D10">
            <v>1500</v>
          </cell>
        </row>
      </sheetData>
      <sheetData sheetId="1487">
        <row r="10">
          <cell r="D10">
            <v>1500</v>
          </cell>
        </row>
      </sheetData>
      <sheetData sheetId="1488">
        <row r="10">
          <cell r="D10">
            <v>1500</v>
          </cell>
        </row>
      </sheetData>
      <sheetData sheetId="1489">
        <row r="10">
          <cell r="D10">
            <v>1500</v>
          </cell>
        </row>
      </sheetData>
      <sheetData sheetId="1490">
        <row r="10">
          <cell r="D10">
            <v>1500</v>
          </cell>
        </row>
      </sheetData>
      <sheetData sheetId="1491">
        <row r="10">
          <cell r="D10">
            <v>1500</v>
          </cell>
        </row>
      </sheetData>
      <sheetData sheetId="1492">
        <row r="10">
          <cell r="D10">
            <v>1500</v>
          </cell>
        </row>
      </sheetData>
      <sheetData sheetId="1493">
        <row r="10">
          <cell r="D10">
            <v>1500</v>
          </cell>
        </row>
      </sheetData>
      <sheetData sheetId="1494">
        <row r="10">
          <cell r="D10">
            <v>1500</v>
          </cell>
        </row>
      </sheetData>
      <sheetData sheetId="1495">
        <row r="10">
          <cell r="D10">
            <v>1500</v>
          </cell>
        </row>
      </sheetData>
      <sheetData sheetId="1496">
        <row r="10">
          <cell r="D10">
            <v>1500</v>
          </cell>
        </row>
      </sheetData>
      <sheetData sheetId="1497">
        <row r="10">
          <cell r="D10">
            <v>1500</v>
          </cell>
        </row>
      </sheetData>
      <sheetData sheetId="1498">
        <row r="10">
          <cell r="D10">
            <v>1500</v>
          </cell>
        </row>
      </sheetData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>
        <row r="10">
          <cell r="D10">
            <v>1500</v>
          </cell>
        </row>
      </sheetData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0">
          <cell r="D10">
            <v>1500</v>
          </cell>
        </row>
      </sheetData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0">
          <cell r="D10">
            <v>1500</v>
          </cell>
        </row>
      </sheetData>
      <sheetData sheetId="1674">
        <row r="10">
          <cell r="D10">
            <v>1500</v>
          </cell>
        </row>
      </sheetData>
      <sheetData sheetId="1675">
        <row r="10">
          <cell r="D10">
            <v>1500</v>
          </cell>
        </row>
      </sheetData>
      <sheetData sheetId="1676">
        <row r="10">
          <cell r="D10">
            <v>1500</v>
          </cell>
        </row>
      </sheetData>
      <sheetData sheetId="1677">
        <row r="10">
          <cell r="D10">
            <v>1500</v>
          </cell>
        </row>
      </sheetData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>
        <row r="10">
          <cell r="D10">
            <v>1500</v>
          </cell>
        </row>
      </sheetData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>
        <row r="10">
          <cell r="D10">
            <v>1500</v>
          </cell>
        </row>
      </sheetData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 refreshError="1"/>
      <sheetData sheetId="1764" refreshError="1"/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 refreshError="1"/>
      <sheetData sheetId="1780" refreshError="1"/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/>
      <sheetData sheetId="1824"/>
      <sheetData sheetId="1825"/>
      <sheetData sheetId="1826"/>
      <sheetData sheetId="1827"/>
      <sheetData sheetId="1828"/>
      <sheetData sheetId="1829"/>
      <sheetData sheetId="1830">
        <row r="10">
          <cell r="D10">
            <v>1500</v>
          </cell>
        </row>
      </sheetData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>
        <row r="10">
          <cell r="D10">
            <v>1500</v>
          </cell>
        </row>
      </sheetData>
      <sheetData sheetId="1835">
        <row r="10">
          <cell r="D10">
            <v>1500</v>
          </cell>
        </row>
      </sheetData>
      <sheetData sheetId="1836">
        <row r="10">
          <cell r="D10">
            <v>1500</v>
          </cell>
        </row>
      </sheetData>
      <sheetData sheetId="1837">
        <row r="10">
          <cell r="D10">
            <v>1500</v>
          </cell>
        </row>
      </sheetData>
      <sheetData sheetId="1838">
        <row r="10">
          <cell r="D10">
            <v>1500</v>
          </cell>
        </row>
      </sheetData>
      <sheetData sheetId="1839">
        <row r="10">
          <cell r="D10">
            <v>1500</v>
          </cell>
        </row>
      </sheetData>
      <sheetData sheetId="1840">
        <row r="10">
          <cell r="D10">
            <v>1500</v>
          </cell>
        </row>
      </sheetData>
      <sheetData sheetId="1841">
        <row r="10">
          <cell r="D10">
            <v>1500</v>
          </cell>
        </row>
      </sheetData>
      <sheetData sheetId="1842">
        <row r="10">
          <cell r="D10">
            <v>1500</v>
          </cell>
        </row>
      </sheetData>
      <sheetData sheetId="1843">
        <row r="10">
          <cell r="D10">
            <v>1500</v>
          </cell>
        </row>
      </sheetData>
      <sheetData sheetId="1844">
        <row r="10">
          <cell r="D10">
            <v>1500</v>
          </cell>
        </row>
      </sheetData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>
        <row r="10">
          <cell r="D10">
            <v>1500</v>
          </cell>
        </row>
      </sheetData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>
        <row r="10">
          <cell r="D10">
            <v>1500</v>
          </cell>
        </row>
      </sheetData>
      <sheetData sheetId="1903">
        <row r="10">
          <cell r="D10">
            <v>1500</v>
          </cell>
        </row>
      </sheetData>
      <sheetData sheetId="1904">
        <row r="10">
          <cell r="D10">
            <v>1500</v>
          </cell>
        </row>
      </sheetData>
      <sheetData sheetId="1905">
        <row r="10">
          <cell r="D10">
            <v>1500</v>
          </cell>
        </row>
      </sheetData>
      <sheetData sheetId="1906">
        <row r="10">
          <cell r="D10">
            <v>1500</v>
          </cell>
        </row>
      </sheetData>
      <sheetData sheetId="1907">
        <row r="10">
          <cell r="D10">
            <v>1500</v>
          </cell>
        </row>
      </sheetData>
      <sheetData sheetId="1908">
        <row r="10">
          <cell r="D10">
            <v>1500</v>
          </cell>
        </row>
      </sheetData>
      <sheetData sheetId="1909">
        <row r="10">
          <cell r="D10">
            <v>1500</v>
          </cell>
        </row>
      </sheetData>
      <sheetData sheetId="1910">
        <row r="10">
          <cell r="D10">
            <v>1500</v>
          </cell>
        </row>
      </sheetData>
      <sheetData sheetId="1911">
        <row r="10">
          <cell r="D10">
            <v>1500</v>
          </cell>
        </row>
      </sheetData>
      <sheetData sheetId="1912">
        <row r="10">
          <cell r="D10">
            <v>1500</v>
          </cell>
        </row>
      </sheetData>
      <sheetData sheetId="1913">
        <row r="10">
          <cell r="D10">
            <v>1500</v>
          </cell>
        </row>
      </sheetData>
      <sheetData sheetId="1914">
        <row r="10">
          <cell r="D10">
            <v>1500</v>
          </cell>
        </row>
      </sheetData>
      <sheetData sheetId="1915">
        <row r="10">
          <cell r="D10">
            <v>1500</v>
          </cell>
        </row>
      </sheetData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>
        <row r="10">
          <cell r="D10">
            <v>1500</v>
          </cell>
        </row>
      </sheetData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/>
      <sheetData sheetId="1986">
        <row r="10">
          <cell r="D10">
            <v>1500</v>
          </cell>
        </row>
      </sheetData>
      <sheetData sheetId="1987">
        <row r="10">
          <cell r="D10">
            <v>1500</v>
          </cell>
        </row>
      </sheetData>
      <sheetData sheetId="1988">
        <row r="10">
          <cell r="D10">
            <v>1500</v>
          </cell>
        </row>
      </sheetData>
      <sheetData sheetId="1989">
        <row r="10">
          <cell r="D10">
            <v>1500</v>
          </cell>
        </row>
      </sheetData>
      <sheetData sheetId="1990">
        <row r="10">
          <cell r="D10">
            <v>1500</v>
          </cell>
        </row>
      </sheetData>
      <sheetData sheetId="1991">
        <row r="10">
          <cell r="D10">
            <v>1500</v>
          </cell>
        </row>
      </sheetData>
      <sheetData sheetId="1992">
        <row r="10">
          <cell r="D10">
            <v>1500</v>
          </cell>
        </row>
      </sheetData>
      <sheetData sheetId="1993">
        <row r="10">
          <cell r="D10">
            <v>1500</v>
          </cell>
        </row>
      </sheetData>
      <sheetData sheetId="1994">
        <row r="10">
          <cell r="D10">
            <v>1500</v>
          </cell>
        </row>
      </sheetData>
      <sheetData sheetId="1995">
        <row r="10">
          <cell r="D10">
            <v>1500</v>
          </cell>
        </row>
      </sheetData>
      <sheetData sheetId="1996">
        <row r="10">
          <cell r="D10">
            <v>1500</v>
          </cell>
        </row>
      </sheetData>
      <sheetData sheetId="1997">
        <row r="10">
          <cell r="D10">
            <v>1500</v>
          </cell>
        </row>
      </sheetData>
      <sheetData sheetId="1998"/>
      <sheetData sheetId="1999"/>
      <sheetData sheetId="2000"/>
      <sheetData sheetId="2001"/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>
        <row r="10">
          <cell r="D10">
            <v>1500</v>
          </cell>
        </row>
      </sheetData>
      <sheetData sheetId="2016">
        <row r="10">
          <cell r="D10">
            <v>1500</v>
          </cell>
        </row>
      </sheetData>
      <sheetData sheetId="2017">
        <row r="10">
          <cell r="D10">
            <v>1500</v>
          </cell>
        </row>
      </sheetData>
      <sheetData sheetId="2018">
        <row r="10">
          <cell r="D10">
            <v>1500</v>
          </cell>
        </row>
      </sheetData>
      <sheetData sheetId="2019">
        <row r="10">
          <cell r="D10">
            <v>1500</v>
          </cell>
        </row>
      </sheetData>
      <sheetData sheetId="2020">
        <row r="10">
          <cell r="D10">
            <v>1500</v>
          </cell>
        </row>
      </sheetData>
      <sheetData sheetId="2021"/>
      <sheetData sheetId="2022"/>
      <sheetData sheetId="2023">
        <row r="10">
          <cell r="D10">
            <v>1500</v>
          </cell>
        </row>
      </sheetData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>
        <row r="10">
          <cell r="D10">
            <v>1500</v>
          </cell>
        </row>
      </sheetData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/>
      <sheetData sheetId="2066"/>
      <sheetData sheetId="2067"/>
      <sheetData sheetId="2068"/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>
        <row r="10">
          <cell r="D10">
            <v>1500</v>
          </cell>
        </row>
      </sheetData>
      <sheetData sheetId="2073">
        <row r="10">
          <cell r="D10">
            <v>1500</v>
          </cell>
        </row>
      </sheetData>
      <sheetData sheetId="2074">
        <row r="10">
          <cell r="D10">
            <v>1500</v>
          </cell>
        </row>
      </sheetData>
      <sheetData sheetId="2075">
        <row r="10">
          <cell r="D10">
            <v>1500</v>
          </cell>
        </row>
      </sheetData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>
        <row r="10">
          <cell r="D10">
            <v>1500</v>
          </cell>
        </row>
      </sheetData>
      <sheetData sheetId="2107">
        <row r="10">
          <cell r="D10">
            <v>1500</v>
          </cell>
        </row>
      </sheetData>
      <sheetData sheetId="2108">
        <row r="10">
          <cell r="D10">
            <v>1500</v>
          </cell>
        </row>
      </sheetData>
      <sheetData sheetId="2109">
        <row r="10">
          <cell r="D10">
            <v>1500</v>
          </cell>
        </row>
      </sheetData>
      <sheetData sheetId="2110">
        <row r="10">
          <cell r="D10">
            <v>1500</v>
          </cell>
        </row>
      </sheetData>
      <sheetData sheetId="2111">
        <row r="10">
          <cell r="D10">
            <v>1500</v>
          </cell>
        </row>
      </sheetData>
      <sheetData sheetId="2112">
        <row r="10">
          <cell r="D10">
            <v>1500</v>
          </cell>
        </row>
      </sheetData>
      <sheetData sheetId="2113">
        <row r="10">
          <cell r="D10">
            <v>1500</v>
          </cell>
        </row>
      </sheetData>
      <sheetData sheetId="2114">
        <row r="10">
          <cell r="D10">
            <v>1500</v>
          </cell>
        </row>
      </sheetData>
      <sheetData sheetId="2115">
        <row r="10">
          <cell r="D10">
            <v>1500</v>
          </cell>
        </row>
      </sheetData>
      <sheetData sheetId="2116">
        <row r="10">
          <cell r="D10">
            <v>1500</v>
          </cell>
        </row>
      </sheetData>
      <sheetData sheetId="2117"/>
      <sheetData sheetId="2118"/>
      <sheetData sheetId="2119"/>
      <sheetData sheetId="2120"/>
      <sheetData sheetId="2121"/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>
        <row r="10">
          <cell r="D10">
            <v>1500</v>
          </cell>
        </row>
      </sheetData>
      <sheetData sheetId="2128">
        <row r="10">
          <cell r="D10">
            <v>1500</v>
          </cell>
        </row>
      </sheetData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/>
      <sheetData sheetId="2132"/>
      <sheetData sheetId="2133"/>
      <sheetData sheetId="2134"/>
      <sheetData sheetId="2135"/>
      <sheetData sheetId="2136">
        <row r="10">
          <cell r="D10">
            <v>1500</v>
          </cell>
        </row>
      </sheetData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/>
      <sheetData sheetId="2142"/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/>
      <sheetData sheetId="2236"/>
      <sheetData sheetId="2237"/>
      <sheetData sheetId="2238"/>
      <sheetData sheetId="2239"/>
      <sheetData sheetId="2240">
        <row r="10">
          <cell r="D10">
            <v>1500</v>
          </cell>
        </row>
      </sheetData>
      <sheetData sheetId="2241">
        <row r="10">
          <cell r="D10">
            <v>1500</v>
          </cell>
        </row>
      </sheetData>
      <sheetData sheetId="2242">
        <row r="10">
          <cell r="D10">
            <v>1500</v>
          </cell>
        </row>
      </sheetData>
      <sheetData sheetId="2243">
        <row r="10">
          <cell r="D10">
            <v>1500</v>
          </cell>
        </row>
      </sheetData>
      <sheetData sheetId="2244">
        <row r="10">
          <cell r="D10">
            <v>1500</v>
          </cell>
        </row>
      </sheetData>
      <sheetData sheetId="2245">
        <row r="10">
          <cell r="D10">
            <v>1500</v>
          </cell>
        </row>
      </sheetData>
      <sheetData sheetId="2246">
        <row r="10">
          <cell r="D10">
            <v>1500</v>
          </cell>
        </row>
      </sheetData>
      <sheetData sheetId="2247">
        <row r="10">
          <cell r="D10">
            <v>1500</v>
          </cell>
        </row>
      </sheetData>
      <sheetData sheetId="2248">
        <row r="10">
          <cell r="D10">
            <v>1500</v>
          </cell>
        </row>
      </sheetData>
      <sheetData sheetId="2249">
        <row r="10">
          <cell r="D10">
            <v>1500</v>
          </cell>
        </row>
      </sheetData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>
        <row r="10">
          <cell r="D10">
            <v>1500</v>
          </cell>
        </row>
      </sheetData>
      <sheetData sheetId="2264">
        <row r="10">
          <cell r="D10">
            <v>1500</v>
          </cell>
        </row>
      </sheetData>
      <sheetData sheetId="2265">
        <row r="10">
          <cell r="D10">
            <v>1500</v>
          </cell>
        </row>
      </sheetData>
      <sheetData sheetId="2266">
        <row r="10">
          <cell r="D10">
            <v>1500</v>
          </cell>
        </row>
      </sheetData>
      <sheetData sheetId="2267">
        <row r="10">
          <cell r="D10">
            <v>1500</v>
          </cell>
        </row>
      </sheetData>
      <sheetData sheetId="2268">
        <row r="10">
          <cell r="D10">
            <v>1500</v>
          </cell>
        </row>
      </sheetData>
      <sheetData sheetId="2269">
        <row r="10">
          <cell r="D10">
            <v>1500</v>
          </cell>
        </row>
      </sheetData>
      <sheetData sheetId="2270">
        <row r="10">
          <cell r="D10">
            <v>1500</v>
          </cell>
        </row>
      </sheetData>
      <sheetData sheetId="2271">
        <row r="10">
          <cell r="D10">
            <v>1500</v>
          </cell>
        </row>
      </sheetData>
      <sheetData sheetId="2272">
        <row r="10">
          <cell r="D10">
            <v>1500</v>
          </cell>
        </row>
      </sheetData>
      <sheetData sheetId="2273">
        <row r="10">
          <cell r="D10">
            <v>1500</v>
          </cell>
        </row>
      </sheetData>
      <sheetData sheetId="2274">
        <row r="10">
          <cell r="D10">
            <v>1500</v>
          </cell>
        </row>
      </sheetData>
      <sheetData sheetId="2275">
        <row r="10">
          <cell r="D10">
            <v>1500</v>
          </cell>
        </row>
      </sheetData>
      <sheetData sheetId="2276">
        <row r="10">
          <cell r="D10">
            <v>1500</v>
          </cell>
        </row>
      </sheetData>
      <sheetData sheetId="2277">
        <row r="10">
          <cell r="D10">
            <v>1500</v>
          </cell>
        </row>
      </sheetData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>
        <row r="10">
          <cell r="D10">
            <v>1500</v>
          </cell>
        </row>
      </sheetData>
      <sheetData sheetId="2306">
        <row r="10">
          <cell r="D10">
            <v>1500</v>
          </cell>
        </row>
      </sheetData>
      <sheetData sheetId="2307">
        <row r="10">
          <cell r="D10">
            <v>1500</v>
          </cell>
        </row>
      </sheetData>
      <sheetData sheetId="2308">
        <row r="10">
          <cell r="D10">
            <v>1500</v>
          </cell>
        </row>
      </sheetData>
      <sheetData sheetId="2309">
        <row r="10">
          <cell r="D10">
            <v>1500</v>
          </cell>
        </row>
      </sheetData>
      <sheetData sheetId="2310">
        <row r="10">
          <cell r="D10">
            <v>1500</v>
          </cell>
        </row>
      </sheetData>
      <sheetData sheetId="2311">
        <row r="10">
          <cell r="D10">
            <v>1500</v>
          </cell>
        </row>
      </sheetData>
      <sheetData sheetId="2312">
        <row r="10">
          <cell r="D10">
            <v>1500</v>
          </cell>
        </row>
      </sheetData>
      <sheetData sheetId="2313">
        <row r="10">
          <cell r="D10">
            <v>1500</v>
          </cell>
        </row>
      </sheetData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>
        <row r="10">
          <cell r="D10">
            <v>1500</v>
          </cell>
        </row>
      </sheetData>
      <sheetData sheetId="2317">
        <row r="10">
          <cell r="D10">
            <v>1500</v>
          </cell>
        </row>
      </sheetData>
      <sheetData sheetId="2318">
        <row r="10">
          <cell r="D10">
            <v>1500</v>
          </cell>
        </row>
      </sheetData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>
        <row r="10">
          <cell r="D10">
            <v>1500</v>
          </cell>
        </row>
      </sheetData>
      <sheetData sheetId="2349">
        <row r="10">
          <cell r="D10">
            <v>1500</v>
          </cell>
        </row>
      </sheetData>
      <sheetData sheetId="2350">
        <row r="10">
          <cell r="D10">
            <v>1500</v>
          </cell>
        </row>
      </sheetData>
      <sheetData sheetId="2351">
        <row r="10">
          <cell r="D10">
            <v>1500</v>
          </cell>
        </row>
      </sheetData>
      <sheetData sheetId="2352">
        <row r="10">
          <cell r="D10">
            <v>1500</v>
          </cell>
        </row>
      </sheetData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>
        <row r="10">
          <cell r="D10">
            <v>1500</v>
          </cell>
        </row>
      </sheetData>
      <sheetData sheetId="2366"/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/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/>
      <sheetData sheetId="2376">
        <row r="10">
          <cell r="D10">
            <v>1500</v>
          </cell>
        </row>
      </sheetData>
      <sheetData sheetId="2377"/>
      <sheetData sheetId="2378">
        <row r="10">
          <cell r="D10">
            <v>1500</v>
          </cell>
        </row>
      </sheetData>
      <sheetData sheetId="2379"/>
      <sheetData sheetId="2380"/>
      <sheetData sheetId="2381"/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>
        <row r="10">
          <cell r="D10">
            <v>1500</v>
          </cell>
        </row>
      </sheetData>
      <sheetData sheetId="2387">
        <row r="10">
          <cell r="D10">
            <v>1500</v>
          </cell>
        </row>
      </sheetData>
      <sheetData sheetId="2388">
        <row r="10">
          <cell r="D10">
            <v>1500</v>
          </cell>
        </row>
      </sheetData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>
        <row r="10">
          <cell r="D10">
            <v>1500</v>
          </cell>
        </row>
      </sheetData>
      <sheetData sheetId="2395">
        <row r="10">
          <cell r="D10">
            <v>1500</v>
          </cell>
        </row>
      </sheetData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/>
      <sheetData sheetId="2402"/>
      <sheetData sheetId="2403"/>
      <sheetData sheetId="2404"/>
      <sheetData sheetId="2405"/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>
        <row r="10">
          <cell r="D10">
            <v>1500</v>
          </cell>
        </row>
      </sheetData>
      <sheetData sheetId="2409">
        <row r="10">
          <cell r="D10">
            <v>1500</v>
          </cell>
        </row>
      </sheetData>
      <sheetData sheetId="2410"/>
      <sheetData sheetId="2411"/>
      <sheetData sheetId="2412">
        <row r="10">
          <cell r="D10">
            <v>1500</v>
          </cell>
        </row>
      </sheetData>
      <sheetData sheetId="2413"/>
      <sheetData sheetId="2414"/>
      <sheetData sheetId="2415"/>
      <sheetData sheetId="2416"/>
      <sheetData sheetId="2417"/>
      <sheetData sheetId="2418"/>
      <sheetData sheetId="2419"/>
      <sheetData sheetId="2420">
        <row r="10">
          <cell r="D10">
            <v>1500</v>
          </cell>
        </row>
      </sheetData>
      <sheetData sheetId="2421"/>
      <sheetData sheetId="2422">
        <row r="10">
          <cell r="D10">
            <v>1500</v>
          </cell>
        </row>
      </sheetData>
      <sheetData sheetId="2423">
        <row r="10">
          <cell r="D10">
            <v>1500</v>
          </cell>
        </row>
      </sheetData>
      <sheetData sheetId="2424">
        <row r="10">
          <cell r="D10">
            <v>1500</v>
          </cell>
        </row>
      </sheetData>
      <sheetData sheetId="2425">
        <row r="10">
          <cell r="D10">
            <v>1500</v>
          </cell>
        </row>
      </sheetData>
      <sheetData sheetId="2426">
        <row r="10">
          <cell r="D10">
            <v>1500</v>
          </cell>
        </row>
      </sheetData>
      <sheetData sheetId="2427">
        <row r="10">
          <cell r="D10">
            <v>1500</v>
          </cell>
        </row>
      </sheetData>
      <sheetData sheetId="2428">
        <row r="10">
          <cell r="D10">
            <v>1500</v>
          </cell>
        </row>
      </sheetData>
      <sheetData sheetId="2429">
        <row r="10">
          <cell r="D10">
            <v>1500</v>
          </cell>
        </row>
      </sheetData>
      <sheetData sheetId="2430"/>
      <sheetData sheetId="2431">
        <row r="10">
          <cell r="D10">
            <v>1500</v>
          </cell>
        </row>
      </sheetData>
      <sheetData sheetId="2432">
        <row r="10">
          <cell r="D10">
            <v>1500</v>
          </cell>
        </row>
      </sheetData>
      <sheetData sheetId="2433"/>
      <sheetData sheetId="2434">
        <row r="10">
          <cell r="D10">
            <v>1500</v>
          </cell>
        </row>
      </sheetData>
      <sheetData sheetId="2435">
        <row r="10">
          <cell r="D10">
            <v>1500</v>
          </cell>
        </row>
      </sheetData>
      <sheetData sheetId="2436">
        <row r="10">
          <cell r="D10">
            <v>1500</v>
          </cell>
        </row>
      </sheetData>
      <sheetData sheetId="2437">
        <row r="10">
          <cell r="D10">
            <v>1500</v>
          </cell>
        </row>
      </sheetData>
      <sheetData sheetId="2438">
        <row r="10">
          <cell r="D10">
            <v>1500</v>
          </cell>
        </row>
      </sheetData>
      <sheetData sheetId="2439"/>
      <sheetData sheetId="2440">
        <row r="10">
          <cell r="D10">
            <v>1500</v>
          </cell>
        </row>
      </sheetData>
      <sheetData sheetId="2441">
        <row r="10">
          <cell r="D10">
            <v>1500</v>
          </cell>
        </row>
      </sheetData>
      <sheetData sheetId="2442">
        <row r="10">
          <cell r="D10">
            <v>1500</v>
          </cell>
        </row>
      </sheetData>
      <sheetData sheetId="2443">
        <row r="10">
          <cell r="D10">
            <v>1500</v>
          </cell>
        </row>
      </sheetData>
      <sheetData sheetId="2444">
        <row r="10">
          <cell r="D10">
            <v>1500</v>
          </cell>
        </row>
      </sheetData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>
        <row r="10">
          <cell r="D10">
            <v>1500</v>
          </cell>
        </row>
      </sheetData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>
        <row r="10">
          <cell r="D10">
            <v>1500</v>
          </cell>
        </row>
      </sheetData>
      <sheetData sheetId="2484"/>
      <sheetData sheetId="2485">
        <row r="10">
          <cell r="D10">
            <v>1500</v>
          </cell>
        </row>
      </sheetData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>
        <row r="10">
          <cell r="D10">
            <v>1500</v>
          </cell>
        </row>
      </sheetData>
      <sheetData sheetId="2501"/>
      <sheetData sheetId="2502"/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/>
      <sheetData sheetId="2507">
        <row r="10">
          <cell r="D10">
            <v>1500</v>
          </cell>
        </row>
      </sheetData>
      <sheetData sheetId="2508">
        <row r="10">
          <cell r="D10">
            <v>1500</v>
          </cell>
        </row>
      </sheetData>
      <sheetData sheetId="2509">
        <row r="10">
          <cell r="D10">
            <v>1500</v>
          </cell>
        </row>
      </sheetData>
      <sheetData sheetId="2510">
        <row r="10">
          <cell r="D10">
            <v>1500</v>
          </cell>
        </row>
      </sheetData>
      <sheetData sheetId="2511">
        <row r="10">
          <cell r="D10">
            <v>1500</v>
          </cell>
        </row>
      </sheetData>
      <sheetData sheetId="2512" refreshError="1"/>
      <sheetData sheetId="2513"/>
      <sheetData sheetId="2514"/>
      <sheetData sheetId="2515" refreshError="1"/>
      <sheetData sheetId="2516" refreshError="1"/>
      <sheetData sheetId="2517" refreshError="1"/>
      <sheetData sheetId="2518" refreshError="1"/>
      <sheetData sheetId="2519">
        <row r="10">
          <cell r="D10">
            <v>1500</v>
          </cell>
        </row>
      </sheetData>
      <sheetData sheetId="2520">
        <row r="10">
          <cell r="D10">
            <v>1500</v>
          </cell>
        </row>
      </sheetData>
      <sheetData sheetId="2521"/>
      <sheetData sheetId="2522">
        <row r="10">
          <cell r="D10">
            <v>1500</v>
          </cell>
        </row>
      </sheetData>
      <sheetData sheetId="2523">
        <row r="10">
          <cell r="D10">
            <v>1500</v>
          </cell>
        </row>
      </sheetData>
      <sheetData sheetId="2524">
        <row r="10">
          <cell r="D10">
            <v>1500</v>
          </cell>
        </row>
      </sheetData>
      <sheetData sheetId="2525">
        <row r="10">
          <cell r="D10">
            <v>1500</v>
          </cell>
        </row>
      </sheetData>
      <sheetData sheetId="2526">
        <row r="10">
          <cell r="D10">
            <v>1500</v>
          </cell>
        </row>
      </sheetData>
      <sheetData sheetId="2527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>
        <row r="10">
          <cell r="D10">
            <v>1500</v>
          </cell>
        </row>
      </sheetData>
      <sheetData sheetId="2554"/>
      <sheetData sheetId="2555">
        <row r="10">
          <cell r="D10">
            <v>1500</v>
          </cell>
        </row>
      </sheetData>
      <sheetData sheetId="2556"/>
      <sheetData sheetId="2557"/>
      <sheetData sheetId="2558"/>
      <sheetData sheetId="2559"/>
      <sheetData sheetId="2560"/>
      <sheetData sheetId="2561"/>
      <sheetData sheetId="2562" refreshError="1"/>
      <sheetData sheetId="2563"/>
      <sheetData sheetId="2564"/>
      <sheetData sheetId="2565"/>
      <sheetData sheetId="2566"/>
      <sheetData sheetId="2567"/>
      <sheetData sheetId="2568"/>
      <sheetData sheetId="2569"/>
      <sheetData sheetId="2570">
        <row r="10">
          <cell r="D10">
            <v>1500</v>
          </cell>
        </row>
      </sheetData>
      <sheetData sheetId="2571"/>
      <sheetData sheetId="2572"/>
      <sheetData sheetId="2573"/>
      <sheetData sheetId="2574"/>
      <sheetData sheetId="2575"/>
      <sheetData sheetId="2576"/>
      <sheetData sheetId="2577">
        <row r="10">
          <cell r="D10">
            <v>1500</v>
          </cell>
        </row>
      </sheetData>
      <sheetData sheetId="2578">
        <row r="10">
          <cell r="D10">
            <v>1500</v>
          </cell>
        </row>
      </sheetData>
      <sheetData sheetId="2579">
        <row r="10">
          <cell r="D10">
            <v>1500</v>
          </cell>
        </row>
      </sheetData>
      <sheetData sheetId="2580">
        <row r="10">
          <cell r="D10">
            <v>1500</v>
          </cell>
        </row>
      </sheetData>
      <sheetData sheetId="2581">
        <row r="10">
          <cell r="D10">
            <v>1500</v>
          </cell>
        </row>
      </sheetData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/>
      <sheetData sheetId="2641"/>
      <sheetData sheetId="2642"/>
      <sheetData sheetId="2643"/>
      <sheetData sheetId="2644"/>
      <sheetData sheetId="2645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/>
      <sheetData sheetId="2673"/>
      <sheetData sheetId="2674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 refreshError="1"/>
      <sheetData sheetId="3198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/>
      <sheetData sheetId="3227" refreshError="1"/>
      <sheetData sheetId="3228" refreshError="1"/>
      <sheetData sheetId="3229" refreshError="1"/>
      <sheetData sheetId="3230"/>
      <sheetData sheetId="3231" refreshError="1"/>
      <sheetData sheetId="3232" refreshError="1"/>
      <sheetData sheetId="3233" refreshError="1"/>
      <sheetData sheetId="3234" refreshError="1"/>
      <sheetData sheetId="3235"/>
      <sheetData sheetId="32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시설물일위"/>
      <sheetName val="실행철강하도"/>
      <sheetName val="대비표"/>
      <sheetName val="PROJECT BRIEF"/>
      <sheetName val="집계"/>
      <sheetName val="인건비(VOICE)"/>
      <sheetName val="sum"/>
      <sheetName val="PRL"/>
      <sheetName val="Sheet1"/>
      <sheetName val="HW-Sets_Option1"/>
      <sheetName val="SRC-B3U2"/>
      <sheetName val="安装费"/>
      <sheetName val="设计开办费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BOQ-Rev.3"/>
      <sheetName val="Cost Summary"/>
      <sheetName val="材料单"/>
      <sheetName val="u_rates"/>
      <sheetName val="BOQ건축"/>
      <sheetName val="Site Expenses"/>
      <sheetName val="Architectural"/>
      <sheetName val="Cash2"/>
      <sheetName val="기계내역서"/>
      <sheetName val="Customize Your Invoice"/>
      <sheetName val="PROJECT BRIEF(EX.NEW)"/>
      <sheetName val="POWER"/>
      <sheetName val="입찰내역_발주처_양식1"/>
      <sheetName val="ANA"/>
      <sheetName val="DI-ESTI"/>
      <sheetName val="Gia vat tu"/>
      <sheetName val="Raw Data"/>
      <sheetName val="Option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FitOutConfCentre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Variations"/>
      <sheetName val="list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Plinthbeam"/>
      <sheetName val="BM"/>
      <sheetName val="Data"/>
      <sheetName val="_Data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????_???_??"/>
      <sheetName val="????_???_??1"/>
      <sheetName val="PROJECT_BRIEF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Gia_vat_tu3"/>
      <sheetName val="Raw_Data3"/>
      <sheetName val="PROJECT_BRIEF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PROJECT_BRIEF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입찰내역_발주처_양식6"/>
      <sheetName val="????_???_??4"/>
      <sheetName val="Gia_vat_tu4"/>
      <sheetName val="Raw_Data4"/>
      <sheetName val="PROJECT_BRIEF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mand"/>
      <sheetName val="Occ"/>
      <sheetName val="Debt overview (input)"/>
      <sheetName val="except wiring"/>
      <sheetName val="cover page"/>
      <sheetName val="SCE_LOG"/>
      <sheetName val="Main Summary"/>
      <sheetName val="PE"/>
      <sheetName val="9"/>
      <sheetName val="MASTER_RATE ANALYSIS"/>
      <sheetName val="Summ"/>
      <sheetName val="opstat"/>
      <sheetName val="costs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ML"/>
      <sheetName val="sc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% prog figs -u5 and total"/>
      <sheetName val="CIF_COST_ITEM"/>
      <sheetName val="Sales_&amp;_Prod"/>
      <sheetName val="Key_Info"/>
      <sheetName val="beam-reinft-IIInd_floor"/>
      <sheetName val="标准层玻璃幕墙耳㫚⤂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Démol."/>
      <sheetName val=""/>
      <sheetName val="01-D.PERS"/>
      <sheetName val="※_드롭다운_목록"/>
      <sheetName val="Progress As Per BOQ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/>
      <sheetData sheetId="1926"/>
      <sheetData sheetId="1927"/>
      <sheetData sheetId="1928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/>
      <sheetData sheetId="2110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JFLINK"/>
      <sheetName val="SUMR1"/>
      <sheetName val="HL8"/>
      <sheetName val="Rate Analysis"/>
      <sheetName val="Raw Data"/>
      <sheetName val="Links"/>
      <sheetName val="Calendar"/>
      <sheetName val="FitOutConfCentre"/>
      <sheetName val="Rate_Analysis"/>
      <sheetName val="Rate_Analysis1"/>
      <sheetName val="Rate_Analysis2"/>
      <sheetName val="Benchmark Data"/>
      <sheetName val="Rate_Analysis3"/>
      <sheetName val="Benchmark_Data"/>
      <sheetName val="Rate_Analysis4"/>
      <sheetName val="Benchmark_Data1"/>
      <sheetName val="Rate_Analysis5"/>
      <sheetName val="Benchmark_Data2"/>
      <sheetName val="Rate_Analysis6"/>
      <sheetName val="Benchmark_Data3"/>
      <sheetName val="Cash2"/>
      <sheetName val="Z"/>
      <sheetName val="CostPlan"/>
      <sheetName val="Summary"/>
      <sheetName val="Database"/>
      <sheetName val="slipsumpR"/>
      <sheetName val="Master01"/>
      <sheetName val="HWDG"/>
      <sheetName val="Material Price List"/>
      <sheetName val="BOQ"/>
      <sheetName val="PRL"/>
      <sheetName val="SCHEDULE"/>
      <sheetName val="Base Model"/>
      <sheetName val="Cover"/>
      <sheetName val="Index"/>
      <sheetName val="EI"/>
      <sheetName val="V_Sum_Cover"/>
      <sheetName val="V_Summary"/>
      <sheetName val="V_Cost_B"/>
      <sheetName val="AJB_Summary"/>
      <sheetName val="Variation-AJB_(2)"/>
      <sheetName val="Pipe"/>
      <sheetName val="RBD"/>
      <sheetName val="RBD__01_"/>
      <sheetName val="RBD_02"/>
      <sheetName val="RBD__03"/>
      <sheetName val="RBD_04"/>
      <sheetName val="RBD__05"/>
      <sheetName val="RBD__06"/>
      <sheetName val="BOQ_Rates"/>
      <sheetName val="TO_Cover"/>
      <sheetName val="Measurement_Addition"/>
      <sheetName val="Measurement_Omi-5WF"/>
      <sheetName val="DWG_Cover"/>
      <sheetName val="DWG_List"/>
      <sheetName val="Final_Con__Val_Cover"/>
      <sheetName val="Est__Final_Cont__Value_"/>
      <sheetName val="Time_Impact"/>
      <sheetName val="Correspondence"/>
      <sheetName val="Sheet7"/>
      <sheetName val="V.Sum Cover"/>
      <sheetName val="V.Summary"/>
      <sheetName val="V.Cost.B"/>
      <sheetName val="AJB Summary"/>
      <sheetName val="Variation-AJB (2)"/>
      <sheetName val="RBD  01 "/>
      <sheetName val="RBD 02"/>
      <sheetName val="RBD  03"/>
      <sheetName val="RBD 04"/>
      <sheetName val="RBD  05"/>
      <sheetName val="RBD  06"/>
      <sheetName val="BOQ Rates"/>
      <sheetName val="TO Cover"/>
      <sheetName val="Measurement Addition"/>
      <sheetName val="Measurement Omi-5WF"/>
      <sheetName val="DWG Cover"/>
      <sheetName val="DWG List"/>
      <sheetName val="Final Con. Val.Cover"/>
      <sheetName val="Est. Final Cont. Value "/>
      <sheetName val="Time Impact"/>
      <sheetName val="BOQ건축"/>
      <sheetName val="sum"/>
      <sheetName val="(A, B) BUILDER + SUB CONT WORK"/>
      <sheetName val="입찰내역 발주처 양식"/>
      <sheetName val="I.Cover"/>
      <sheetName val="II.Index"/>
      <sheetName val="1.EI"/>
      <sheetName val="2.V.Sum Cover"/>
      <sheetName val="2.I.V.Summary"/>
      <sheetName val="3.V.Cost.B"/>
      <sheetName val="3.I.AJB Summary"/>
      <sheetName val="V.Cost.Summary"/>
      <sheetName val="Bill Page"/>
      <sheetName val="3.II.Summary"/>
      <sheetName val="3.III.Variation-AJB"/>
      <sheetName val="RBD  01"/>
      <sheetName val="RBD  02"/>
      <sheetName val="RBD  03 "/>
      <sheetName val="RBD  04"/>
      <sheetName val="4.TO Cover"/>
      <sheetName val="Measurement Add_SP4-54"/>
      <sheetName val="Measurement Sheet Omission"/>
      <sheetName val="Measurement Omi-01"/>
      <sheetName val="5.DWG Cover"/>
      <sheetName val="5.I."/>
      <sheetName val="6.BOQ Rates"/>
      <sheetName val="7.RBD Cover"/>
      <sheetName val="8.Time Impact"/>
      <sheetName val="9.Final Con. Val.Cover"/>
      <sheetName val="9.II.Est. Final Cont. Value (2"/>
      <sheetName val="10.Correspondence"/>
      <sheetName val="Headings"/>
      <sheetName val="???? ??? ??"/>
      <sheetName val="Z- GENERAL PRICE SUMMARY"/>
      <sheetName val="WITHOUT C&amp;I PROFIT (3)"/>
      <sheetName val="India F&amp;S Template"/>
      <sheetName val="PB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E H Blinding"/>
      <sheetName val="E H Excavation"/>
      <sheetName val="Pc name"/>
      <sheetName val="C P A Blinding"/>
      <sheetName val="Parameters"/>
      <sheetName val="Rate_Analysis7"/>
      <sheetName val="Benchmark_Data4"/>
      <sheetName val="Status List"/>
      <sheetName val="Activity Master Sheet"/>
      <sheetName val="Employee Master"/>
      <sheetName val="MOS"/>
      <sheetName val="New Rates"/>
      <sheetName val="Day work"/>
      <sheetName val="Part-A"/>
      <sheetName val="COST"/>
      <sheetName val="Basis"/>
      <sheetName val="intr stool brkup"/>
      <sheetName val="NPV"/>
      <sheetName val="MTP"/>
      <sheetName val="MTP1"/>
      <sheetName val="FORM5"/>
      <sheetName val="Spread"/>
      <sheetName val="det bd"/>
      <sheetName val="mweqpt"/>
      <sheetName val="Factors"/>
      <sheetName val="Imp Cost"/>
      <sheetName val="Material_Price_List"/>
      <sheetName val="Base_Model"/>
      <sheetName val="V_Sum_Cover1"/>
      <sheetName val="V_Summary1"/>
      <sheetName val="V_Cost_B1"/>
      <sheetName val="AJB_Summary1"/>
      <sheetName val="Variation-AJB_(2)1"/>
      <sheetName val="RBD__01_1"/>
      <sheetName val="RBD_021"/>
      <sheetName val="RBD__031"/>
      <sheetName val="RBD_041"/>
      <sheetName val="RBD__051"/>
      <sheetName val="RBD__061"/>
      <sheetName val="BOQ_Rates1"/>
      <sheetName val="TO_Cover1"/>
      <sheetName val="Measurement_Addition1"/>
      <sheetName val="Measurement_Omi-5WF1"/>
      <sheetName val="DWG_Cover1"/>
      <sheetName val="DWG_List1"/>
      <sheetName val="Final_Con__Val_Cover1"/>
      <sheetName val="Est__Final_Cont__Value_1"/>
      <sheetName val="Time_Impact1"/>
      <sheetName val="(A,_B)_BUILDER_+_SUB_CONT_WORK"/>
      <sheetName val="입찰내역_발주처_양식"/>
      <sheetName val="I_Cover"/>
      <sheetName val="II_Index"/>
      <sheetName val="1_EI"/>
      <sheetName val="2_V_Sum_Cover"/>
      <sheetName val="2_I_V_Summary"/>
      <sheetName val="3_V_Cost_B"/>
      <sheetName val="3_I_AJB_Summary"/>
      <sheetName val="V_Cost_Summary"/>
      <sheetName val="Bill_Page"/>
      <sheetName val="3_II_Summary"/>
      <sheetName val="3_III_Variation-AJB"/>
      <sheetName val="RBD__01"/>
      <sheetName val="RBD__02"/>
      <sheetName val="RBD__03_"/>
      <sheetName val="RBD__04"/>
      <sheetName val="4_TO_Cover"/>
      <sheetName val="Measurement_Add_SP4-54"/>
      <sheetName val="Measurement_Sheet_Omission"/>
      <sheetName val="Measurement_Omi-01"/>
      <sheetName val="5_DWG_Cover"/>
      <sheetName val="5_I_"/>
      <sheetName val="6_BOQ_Rates"/>
      <sheetName val="7_RBD_Cover"/>
      <sheetName val="8_Time_Impact"/>
      <sheetName val="9_Final_Con__Val_Cover"/>
      <sheetName val="9_II_Est__Final_Cont__Value_(2"/>
      <sheetName val="10_Correspondence"/>
      <sheetName val="HS"/>
      <sheetName val="RW"/>
      <sheetName val="Area"/>
      <sheetName val="MP"/>
      <sheetName val="Materials "/>
      <sheetName val="Labour"/>
      <sheetName val="MAchinery(R1)"/>
      <sheetName val="bkg"/>
      <sheetName val="cbrd460"/>
      <sheetName val="bcl"/>
      <sheetName val="jobhist"/>
      <sheetName val="GRSummary"/>
      <sheetName val="#REF"/>
      <sheetName val="Kur"/>
      <sheetName val="Keşif-I"/>
      <sheetName val="HAKEDİŞ "/>
      <sheetName val="BUTCE+MANHOUR"/>
      <sheetName val="keşif özeti"/>
      <sheetName val="Katsayılar"/>
      <sheetName val="????_???_??"/>
      <sheetName val="S1 "/>
      <sheetName val="S7B "/>
      <sheetName val="S7A"/>
      <sheetName val="S6 "/>
      <sheetName val="S3 "/>
      <sheetName val="S2 "/>
      <sheetName val="4"/>
      <sheetName val="Panels (DWG)"/>
      <sheetName val="SCLS 1"/>
      <sheetName val="Bill 1"/>
      <sheetName val="Bill 2"/>
      <sheetName val="Bill 3"/>
      <sheetName val="Bill 4"/>
      <sheetName val="Bill 5"/>
      <sheetName val="Bill 6"/>
      <sheetName val="Bill 7"/>
      <sheetName val="Sheet3"/>
      <sheetName val="Basement Extract"/>
      <sheetName val="SAD"/>
      <sheetName val="SA Plen."/>
      <sheetName val="Retu. Duct"/>
      <sheetName val="RA Plen."/>
      <sheetName val="T. Ex. Duct"/>
      <sheetName val="Bill(4)"/>
      <sheetName val="Raw_Data"/>
      <sheetName val="Raw_Data1"/>
      <sheetName val="Raw_Data3"/>
      <sheetName val="Raw_Data2"/>
      <sheetName val="Raw_Data4"/>
      <sheetName val="MPR_PA_1"/>
      <sheetName val="Bill No 8 - A"/>
      <sheetName val="MATER._TO`T"/>
      <sheetName val="TEST_PREL_PROD"/>
      <sheetName val="Summary_of_Costs"/>
      <sheetName val="Dropdowns"/>
      <sheetName val="Consolidated"/>
      <sheetName val="General Info"/>
      <sheetName val="Rate_Analysis8"/>
      <sheetName val="Benchmark_Data5"/>
      <sheetName val="Status_List"/>
      <sheetName val="LookUp"/>
      <sheetName val="Kurlar"/>
      <sheetName val="DATI_CONS"/>
      <sheetName val="Slab"/>
      <sheetName val="PRECAST lightconc-II"/>
      <sheetName val="NOTE"/>
      <sheetName val="SPT vs PHI"/>
      <sheetName val="data"/>
      <sheetName val="실행내역"/>
      <sheetName val="소야공정계획표"/>
      <sheetName val="내역"/>
      <sheetName val="1공구산출내역서"/>
      <sheetName val="ELECTRICAL"/>
      <sheetName val="HVAC"/>
      <sheetName val="PLUMBING&amp;FF"/>
      <sheetName val="Bldg Wise Summaries 20-10-09"/>
      <sheetName val="Project Bri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EY129"/>
  <sheetViews>
    <sheetView view="pageBreakPreview" zoomScale="85" zoomScaleNormal="85" zoomScaleSheetLayoutView="85" workbookViewId="0">
      <pane ySplit="8" topLeftCell="A9" activePane="bottomLeft" state="frozen"/>
      <selection pane="bottomLeft" activeCell="L22" sqref="L22"/>
    </sheetView>
  </sheetViews>
  <sheetFormatPr defaultColWidth="0" defaultRowHeight="13" outlineLevelRow="1" outlineLevelCol="1" x14ac:dyDescent="0.35"/>
  <cols>
    <col min="1" max="1" width="3.36328125" style="36" bestFit="1" customWidth="1"/>
    <col min="2" max="2" width="12.6328125" style="245" customWidth="1"/>
    <col min="3" max="3" width="43.453125" style="15" customWidth="1"/>
    <col min="4" max="4" width="27" style="15" customWidth="1"/>
    <col min="5" max="5" width="12.08984375" style="15" customWidth="1" outlineLevel="1"/>
    <col min="6" max="6" width="12.36328125" style="15" customWidth="1" outlineLevel="1"/>
    <col min="7" max="7" width="16.08984375" style="100" customWidth="1"/>
    <col min="8" max="8" width="16.36328125" style="15" hidden="1" customWidth="1"/>
    <col min="9" max="9" width="10.1796875" style="15" hidden="1" customWidth="1" outlineLevel="1"/>
    <col min="10" max="10" width="8.36328125" style="15" hidden="1" customWidth="1" outlineLevel="1"/>
    <col min="11" max="11" width="13.1796875" style="15" customWidth="1" outlineLevel="1" collapsed="1"/>
    <col min="12" max="12" width="19.08984375" style="15" customWidth="1" outlineLevel="1"/>
    <col min="13" max="13" width="20.453125" style="15" customWidth="1" outlineLevel="1"/>
    <col min="14" max="14" width="2.6328125" style="15" customWidth="1" outlineLevel="1"/>
    <col min="15" max="16" width="17.90625" style="15" customWidth="1" outlineLevel="1"/>
    <col min="17" max="17" width="10.453125" style="15" customWidth="1" outlineLevel="1"/>
    <col min="18" max="18" width="16.6328125" style="15" customWidth="1" outlineLevel="1"/>
    <col min="19" max="19" width="4.36328125" style="15" customWidth="1" outlineLevel="1"/>
    <col min="20" max="20" width="20.1796875" style="15" customWidth="1" outlineLevel="1"/>
    <col min="21" max="21" width="9.6328125" style="15" customWidth="1" outlineLevel="1"/>
    <col min="22" max="22" width="18.08984375" style="15" customWidth="1" outlineLevel="1"/>
    <col min="23" max="23" width="4" style="15" customWidth="1" outlineLevel="1"/>
    <col min="24" max="24" width="17" style="15" customWidth="1"/>
    <col min="25" max="25" width="13.54296875" style="15" bestFit="1" customWidth="1"/>
    <col min="26" max="26" width="13.6328125" style="15" customWidth="1"/>
    <col min="27" max="27" width="12.453125" style="15" customWidth="1" outlineLevel="1"/>
    <col min="28" max="28" width="12.1796875" style="15" customWidth="1" outlineLevel="1"/>
    <col min="29" max="29" width="11.36328125" style="15" customWidth="1" outlineLevel="1"/>
    <col min="30" max="31" width="11.6328125" style="15" customWidth="1" outlineLevel="1"/>
    <col min="32" max="32" width="12.36328125" style="15" customWidth="1" outlineLevel="1"/>
    <col min="33" max="33" width="11.6328125" style="15" customWidth="1" outlineLevel="1"/>
    <col min="34" max="34" width="10.90625" style="15" customWidth="1" outlineLevel="1"/>
    <col min="35" max="35" width="13.453125" style="15" customWidth="1" outlineLevel="1"/>
    <col min="36" max="36" width="8.36328125" style="15" customWidth="1" outlineLevel="1"/>
    <col min="37" max="37" width="9.36328125" style="15" customWidth="1" outlineLevel="1"/>
    <col min="38" max="38" width="12.08984375" style="15" customWidth="1" outlineLevel="1"/>
    <col min="39" max="39" width="13.08984375" style="15" customWidth="1" outlineLevel="1"/>
    <col min="40" max="40" width="12.36328125" style="15" customWidth="1" outlineLevel="1"/>
    <col min="41" max="43" width="10.54296875" style="15" customWidth="1" outlineLevel="1"/>
    <col min="44" max="44" width="5.6328125" style="15" customWidth="1" outlineLevel="1"/>
    <col min="45" max="45" width="16.36328125" style="15" customWidth="1" outlineLevel="1"/>
    <col min="46" max="46" width="16.08984375" style="100" customWidth="1"/>
    <col min="47" max="47" width="11.36328125" style="100" customWidth="1"/>
    <col min="48" max="48" width="12.453125" style="100" customWidth="1"/>
    <col min="49" max="49" width="17.90625" style="15" customWidth="1"/>
    <col min="50" max="50" width="20.36328125" style="15" customWidth="1"/>
    <col min="51" max="155" width="0" style="15" hidden="1" customWidth="1"/>
    <col min="156" max="16384" width="9.08984375" style="15" hidden="1"/>
  </cols>
  <sheetData>
    <row r="1" spans="1:49" ht="12" customHeight="1" x14ac:dyDescent="0.35">
      <c r="A1" s="1"/>
      <c r="B1" s="2"/>
      <c r="C1" s="3" t="s">
        <v>0</v>
      </c>
      <c r="D1" s="4" t="s">
        <v>1</v>
      </c>
      <c r="E1" s="5"/>
      <c r="F1" s="5"/>
      <c r="G1" s="6"/>
      <c r="H1" s="607"/>
      <c r="I1" s="607"/>
      <c r="J1" s="607"/>
      <c r="K1" s="607"/>
      <c r="L1" s="607"/>
      <c r="M1" s="5"/>
      <c r="N1" s="7"/>
      <c r="O1" s="8"/>
      <c r="P1" s="8"/>
      <c r="Q1" s="607"/>
      <c r="R1" s="607"/>
      <c r="S1" s="9"/>
      <c r="T1" s="8"/>
      <c r="U1" s="607"/>
      <c r="V1" s="607"/>
      <c r="W1" s="9"/>
      <c r="X1" s="10"/>
      <c r="Y1" s="11"/>
      <c r="Z1" s="11"/>
      <c r="AA1" s="11"/>
      <c r="AB1" s="12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13"/>
      <c r="AU1" s="14"/>
      <c r="AV1" s="14"/>
    </row>
    <row r="2" spans="1:49" ht="12" customHeight="1" x14ac:dyDescent="0.35">
      <c r="A2" s="1"/>
      <c r="B2" s="2"/>
      <c r="C2" s="3" t="s">
        <v>2</v>
      </c>
      <c r="D2" s="4" t="s">
        <v>1</v>
      </c>
      <c r="E2" s="5"/>
      <c r="F2" s="5"/>
      <c r="G2" s="14"/>
      <c r="H2" s="607"/>
      <c r="I2" s="607"/>
      <c r="J2" s="607"/>
      <c r="K2" s="607"/>
      <c r="L2" s="607"/>
      <c r="M2" s="5"/>
      <c r="N2" s="7"/>
      <c r="O2" s="5"/>
      <c r="P2" s="5"/>
      <c r="Q2" s="607"/>
      <c r="R2" s="607"/>
      <c r="S2" s="9"/>
      <c r="T2" s="16"/>
      <c r="U2" s="607"/>
      <c r="V2" s="607"/>
      <c r="W2" s="9"/>
      <c r="X2" s="10"/>
      <c r="Y2" s="11"/>
      <c r="Z2" s="11"/>
      <c r="AA2" s="11"/>
      <c r="AB2" s="12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O2" s="8"/>
      <c r="AP2" s="8"/>
      <c r="AQ2" s="12"/>
      <c r="AR2" s="5"/>
      <c r="AS2" s="17"/>
      <c r="AT2" s="13"/>
      <c r="AU2" s="14"/>
      <c r="AV2" s="14"/>
    </row>
    <row r="3" spans="1:49" ht="12" customHeight="1" x14ac:dyDescent="0.35">
      <c r="A3" s="1"/>
      <c r="B3" s="2"/>
      <c r="C3" s="3" t="s">
        <v>3</v>
      </c>
      <c r="D3" s="18" t="s">
        <v>451</v>
      </c>
      <c r="E3" s="5"/>
      <c r="G3" s="14"/>
      <c r="H3" s="607"/>
      <c r="I3" s="607"/>
      <c r="J3" s="607"/>
      <c r="K3" s="607"/>
      <c r="L3" s="607"/>
      <c r="N3" s="7"/>
      <c r="O3" s="19"/>
      <c r="P3" s="19"/>
      <c r="Q3" s="607"/>
      <c r="R3" s="607"/>
      <c r="S3" s="9"/>
      <c r="T3" s="20"/>
      <c r="U3" s="607"/>
      <c r="V3" s="607"/>
      <c r="W3" s="9"/>
      <c r="X3" s="8"/>
      <c r="Y3" s="21"/>
      <c r="Z3" s="8"/>
      <c r="AA3" s="8"/>
      <c r="AB3" s="8"/>
      <c r="AC3" s="5">
        <v>4399300.8099996205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22"/>
      <c r="AT3" s="23"/>
      <c r="AU3" s="14"/>
      <c r="AV3" s="14"/>
    </row>
    <row r="4" spans="1:49" ht="12" customHeight="1" x14ac:dyDescent="0.35">
      <c r="A4" s="1"/>
      <c r="B4" s="2"/>
      <c r="C4" s="3" t="s">
        <v>4</v>
      </c>
      <c r="D4" s="18" t="s">
        <v>389</v>
      </c>
      <c r="E4" s="5"/>
      <c r="F4" s="5"/>
      <c r="G4" s="14"/>
      <c r="H4" s="607"/>
      <c r="I4" s="607"/>
      <c r="J4" s="607"/>
      <c r="K4" s="607"/>
      <c r="L4" s="607"/>
      <c r="M4" s="5"/>
      <c r="N4" s="7"/>
      <c r="O4" s="16"/>
      <c r="P4" s="16"/>
      <c r="Q4" s="607"/>
      <c r="R4" s="607"/>
      <c r="S4" s="9"/>
      <c r="T4" s="20"/>
      <c r="U4" s="607"/>
      <c r="V4" s="607"/>
      <c r="W4" s="9"/>
      <c r="X4" s="8"/>
      <c r="Y4" s="24"/>
      <c r="Z4" s="12"/>
      <c r="AA4" s="25"/>
      <c r="AB4" s="8"/>
      <c r="AC4" s="5"/>
      <c r="AD4" s="5"/>
      <c r="AE4" s="5"/>
      <c r="AF4" s="5"/>
      <c r="AG4" s="5"/>
      <c r="AH4" s="5"/>
      <c r="AI4" s="5"/>
      <c r="AJ4" s="5"/>
      <c r="AK4" s="5"/>
      <c r="AL4" s="26">
        <v>0.5</v>
      </c>
      <c r="AM4" s="5"/>
      <c r="AN4" s="12">
        <v>0.5</v>
      </c>
      <c r="AO4" s="5"/>
      <c r="AP4" s="5"/>
      <c r="AQ4" s="5"/>
      <c r="AR4" s="5"/>
      <c r="AS4" s="5"/>
      <c r="AT4" s="27"/>
      <c r="AU4" s="14"/>
      <c r="AV4" s="14"/>
      <c r="AW4" s="28"/>
    </row>
    <row r="5" spans="1:49" ht="12" customHeight="1" x14ac:dyDescent="0.35">
      <c r="A5" s="1"/>
      <c r="B5" s="2"/>
      <c r="C5" s="3" t="s">
        <v>5</v>
      </c>
      <c r="D5" s="18" t="s">
        <v>6</v>
      </c>
      <c r="E5" s="5"/>
      <c r="F5" s="5"/>
      <c r="G5" s="14"/>
      <c r="H5" s="607"/>
      <c r="I5" s="607"/>
      <c r="J5" s="607"/>
      <c r="K5" s="607"/>
      <c r="L5" s="607"/>
      <c r="M5" s="5"/>
      <c r="N5" s="7"/>
      <c r="O5" s="5"/>
      <c r="P5" s="5"/>
      <c r="Q5" s="607"/>
      <c r="R5" s="607"/>
      <c r="S5" s="9"/>
      <c r="T5" s="29"/>
      <c r="U5" s="607"/>
      <c r="V5" s="607"/>
      <c r="W5" s="9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30" t="s">
        <v>7</v>
      </c>
      <c r="AM5" s="5"/>
      <c r="AN5" s="30" t="s">
        <v>8</v>
      </c>
      <c r="AO5" s="5"/>
      <c r="AP5" s="5"/>
      <c r="AQ5" s="5"/>
      <c r="AR5" s="5"/>
      <c r="AS5" s="5"/>
      <c r="AT5" s="13"/>
      <c r="AU5" s="14"/>
      <c r="AV5" s="14"/>
      <c r="AW5" s="28"/>
    </row>
    <row r="6" spans="1:49" x14ac:dyDescent="0.3">
      <c r="A6" s="31"/>
      <c r="B6" s="32"/>
      <c r="C6" s="5"/>
      <c r="D6" s="5"/>
      <c r="E6" s="5"/>
      <c r="F6" s="5"/>
      <c r="G6" s="33"/>
      <c r="H6" s="608"/>
      <c r="I6" s="608"/>
      <c r="J6" s="608"/>
      <c r="K6" s="608"/>
      <c r="L6" s="608"/>
      <c r="M6" s="5"/>
      <c r="N6" s="7"/>
      <c r="O6" s="31"/>
      <c r="P6" s="31"/>
      <c r="Q6" s="608"/>
      <c r="R6" s="608"/>
      <c r="S6" s="34"/>
      <c r="T6" s="31"/>
      <c r="U6" s="608"/>
      <c r="V6" s="608"/>
      <c r="W6" s="35"/>
      <c r="X6" s="31"/>
      <c r="Y6" s="36">
        <v>2022</v>
      </c>
      <c r="Z6" s="36">
        <v>2023</v>
      </c>
      <c r="AA6" s="36">
        <v>2023</v>
      </c>
      <c r="AB6" s="36">
        <v>2023</v>
      </c>
      <c r="AC6" s="36">
        <v>2023</v>
      </c>
      <c r="AD6" s="36">
        <v>2023</v>
      </c>
      <c r="AE6" s="36">
        <v>2023</v>
      </c>
      <c r="AF6" s="36">
        <v>2023</v>
      </c>
      <c r="AG6" s="36">
        <v>2023</v>
      </c>
      <c r="AH6" s="36">
        <v>2023</v>
      </c>
      <c r="AI6" s="36">
        <v>2023</v>
      </c>
      <c r="AJ6" s="36">
        <v>2023</v>
      </c>
      <c r="AK6" s="36">
        <v>2023</v>
      </c>
      <c r="AL6" s="37">
        <v>2023</v>
      </c>
      <c r="AM6" s="36">
        <v>2023</v>
      </c>
      <c r="AN6" s="37"/>
      <c r="AO6" s="36"/>
      <c r="AP6" s="36"/>
      <c r="AQ6" s="36"/>
      <c r="AR6" s="5"/>
      <c r="AS6" s="5"/>
      <c r="AT6" s="13"/>
      <c r="AU6" s="14"/>
      <c r="AV6" s="14"/>
      <c r="AW6" s="28"/>
    </row>
    <row r="7" spans="1:49" s="28" customFormat="1" ht="39.9" customHeight="1" x14ac:dyDescent="0.35">
      <c r="A7" s="609" t="s">
        <v>9</v>
      </c>
      <c r="B7" s="610"/>
      <c r="C7" s="613" t="s">
        <v>10</v>
      </c>
      <c r="D7" s="613" t="s">
        <v>11</v>
      </c>
      <c r="E7" s="613" t="s">
        <v>12</v>
      </c>
      <c r="F7" s="615" t="s">
        <v>13</v>
      </c>
      <c r="G7" s="617" t="s">
        <v>447</v>
      </c>
      <c r="H7" s="619" t="s">
        <v>206</v>
      </c>
      <c r="I7" s="639" t="s">
        <v>14</v>
      </c>
      <c r="J7" s="641" t="s">
        <v>15</v>
      </c>
      <c r="K7" s="621" t="s">
        <v>16</v>
      </c>
      <c r="L7" s="619" t="s">
        <v>448</v>
      </c>
      <c r="M7" s="629" t="s">
        <v>446</v>
      </c>
      <c r="O7" s="623" t="s">
        <v>361</v>
      </c>
      <c r="P7" s="625" t="s">
        <v>361</v>
      </c>
      <c r="Q7" s="623" t="s">
        <v>17</v>
      </c>
      <c r="R7" s="623" t="s">
        <v>18</v>
      </c>
      <c r="S7" s="38"/>
      <c r="T7" s="623" t="s">
        <v>390</v>
      </c>
      <c r="U7" s="623" t="s">
        <v>19</v>
      </c>
      <c r="V7" s="623" t="s">
        <v>20</v>
      </c>
      <c r="W7" s="38"/>
      <c r="Y7" s="637">
        <v>44906</v>
      </c>
      <c r="Z7" s="635">
        <v>44937</v>
      </c>
      <c r="AA7" s="637">
        <v>44968</v>
      </c>
      <c r="AB7" s="635">
        <v>44996</v>
      </c>
      <c r="AC7" s="635">
        <v>45027</v>
      </c>
      <c r="AD7" s="635">
        <v>45057</v>
      </c>
      <c r="AE7" s="635">
        <v>45088</v>
      </c>
      <c r="AF7" s="635">
        <v>45118</v>
      </c>
      <c r="AG7" s="635">
        <v>45149</v>
      </c>
      <c r="AH7" s="635">
        <v>45180</v>
      </c>
      <c r="AI7" s="635">
        <v>45210</v>
      </c>
      <c r="AJ7" s="635">
        <v>45241</v>
      </c>
      <c r="AK7" s="635">
        <v>45271</v>
      </c>
      <c r="AL7" s="645">
        <v>45302</v>
      </c>
      <c r="AM7" s="635">
        <v>45333</v>
      </c>
      <c r="AN7" s="645">
        <v>45362</v>
      </c>
      <c r="AO7" s="635">
        <v>45393</v>
      </c>
      <c r="AP7" s="635">
        <v>45423</v>
      </c>
      <c r="AQ7" s="635">
        <v>45454</v>
      </c>
      <c r="AS7" s="643" t="s">
        <v>21</v>
      </c>
      <c r="AT7" s="631" t="s">
        <v>22</v>
      </c>
      <c r="AU7" s="633" t="s">
        <v>23</v>
      </c>
      <c r="AV7" s="633" t="s">
        <v>23</v>
      </c>
    </row>
    <row r="8" spans="1:49" s="28" customFormat="1" ht="54.75" customHeight="1" x14ac:dyDescent="0.35">
      <c r="A8" s="611"/>
      <c r="B8" s="612"/>
      <c r="C8" s="614"/>
      <c r="D8" s="614"/>
      <c r="E8" s="614"/>
      <c r="F8" s="616"/>
      <c r="G8" s="618"/>
      <c r="H8" s="620"/>
      <c r="I8" s="640"/>
      <c r="J8" s="642"/>
      <c r="K8" s="622"/>
      <c r="L8" s="620"/>
      <c r="M8" s="630"/>
      <c r="O8" s="624"/>
      <c r="P8" s="626"/>
      <c r="Q8" s="624"/>
      <c r="R8" s="624"/>
      <c r="S8" s="38"/>
      <c r="T8" s="624"/>
      <c r="U8" s="624"/>
      <c r="V8" s="624"/>
      <c r="W8" s="38"/>
      <c r="Y8" s="638"/>
      <c r="Z8" s="636"/>
      <c r="AA8" s="638"/>
      <c r="AB8" s="636"/>
      <c r="AC8" s="636"/>
      <c r="AD8" s="636"/>
      <c r="AE8" s="636"/>
      <c r="AF8" s="636"/>
      <c r="AG8" s="636"/>
      <c r="AH8" s="636"/>
      <c r="AI8" s="636"/>
      <c r="AJ8" s="636"/>
      <c r="AK8" s="636"/>
      <c r="AL8" s="646"/>
      <c r="AM8" s="636"/>
      <c r="AN8" s="646"/>
      <c r="AO8" s="636"/>
      <c r="AP8" s="636"/>
      <c r="AQ8" s="636"/>
      <c r="AS8" s="644"/>
      <c r="AT8" s="632"/>
      <c r="AU8" s="634"/>
      <c r="AV8" s="634"/>
    </row>
    <row r="9" spans="1:49" s="39" customFormat="1" ht="12" customHeight="1" x14ac:dyDescent="0.35">
      <c r="B9" s="40"/>
      <c r="E9" s="41">
        <v>1</v>
      </c>
      <c r="F9" s="41"/>
      <c r="G9" s="41"/>
      <c r="H9" s="41"/>
      <c r="I9" s="41"/>
      <c r="J9" s="41"/>
      <c r="K9" s="41"/>
      <c r="L9" s="41"/>
      <c r="M9" s="585"/>
      <c r="P9" s="42"/>
      <c r="Z9" s="42"/>
      <c r="AB9" s="42"/>
      <c r="AL9" s="43"/>
      <c r="AN9" s="44"/>
      <c r="AT9" s="45"/>
    </row>
    <row r="10" spans="1:49" s="46" customFormat="1" ht="12" customHeight="1" x14ac:dyDescent="0.35">
      <c r="B10" s="47"/>
      <c r="C10" s="291"/>
      <c r="D10" s="291"/>
      <c r="E10" s="48"/>
      <c r="F10" s="48"/>
      <c r="G10" s="48"/>
      <c r="H10" s="49"/>
      <c r="I10" s="50"/>
      <c r="J10" s="49"/>
      <c r="K10" s="49"/>
      <c r="L10" s="49"/>
      <c r="M10" s="586"/>
      <c r="P10" s="52"/>
      <c r="Q10" s="51"/>
      <c r="R10" s="430"/>
      <c r="S10" s="51"/>
      <c r="U10" s="51"/>
      <c r="Z10" s="52"/>
      <c r="AB10" s="52"/>
      <c r="AL10" s="53"/>
      <c r="AN10" s="53"/>
      <c r="AT10" s="54"/>
    </row>
    <row r="11" spans="1:49" s="63" customFormat="1" ht="12" customHeight="1" x14ac:dyDescent="0.35">
      <c r="A11" s="55"/>
      <c r="B11" s="56" t="s">
        <v>24</v>
      </c>
      <c r="C11" s="57" t="s">
        <v>25</v>
      </c>
      <c r="D11" s="57"/>
      <c r="E11" s="58">
        <f>D11+1</f>
        <v>1</v>
      </c>
      <c r="F11" s="58">
        <f t="shared" ref="F11" si="0">E11+1</f>
        <v>2</v>
      </c>
      <c r="G11" s="59"/>
      <c r="H11" s="58"/>
      <c r="I11" s="58"/>
      <c r="J11" s="58"/>
      <c r="K11" s="58"/>
      <c r="L11" s="58"/>
      <c r="M11" s="58"/>
      <c r="N11" s="60"/>
      <c r="O11" s="58"/>
      <c r="P11" s="58"/>
      <c r="Q11" s="58"/>
      <c r="R11" s="58"/>
      <c r="S11" s="58"/>
      <c r="T11" s="58"/>
      <c r="U11" s="58"/>
      <c r="V11" s="58"/>
      <c r="W11" s="46"/>
      <c r="X11" s="46"/>
      <c r="Y11" s="58"/>
      <c r="Z11" s="61"/>
      <c r="AA11" s="58"/>
      <c r="AB11" s="61"/>
      <c r="AC11" s="58"/>
      <c r="AD11" s="58"/>
      <c r="AE11" s="58"/>
      <c r="AF11" s="58"/>
      <c r="AG11" s="58"/>
      <c r="AH11" s="58"/>
      <c r="AI11" s="58"/>
      <c r="AJ11" s="58"/>
      <c r="AK11" s="58"/>
      <c r="AL11" s="61"/>
      <c r="AM11" s="61"/>
      <c r="AN11" s="61"/>
      <c r="AO11" s="58"/>
      <c r="AP11" s="58"/>
      <c r="AQ11" s="58"/>
      <c r="AR11" s="62"/>
      <c r="AS11" s="58"/>
      <c r="AT11" s="58"/>
      <c r="AU11" s="58"/>
      <c r="AV11" s="58"/>
    </row>
    <row r="12" spans="1:49" ht="12" customHeight="1" x14ac:dyDescent="0.35">
      <c r="B12" s="64"/>
      <c r="C12" s="65" t="s">
        <v>26</v>
      </c>
      <c r="D12" s="66"/>
      <c r="E12" s="67">
        <f>SUM(E13:E25)</f>
        <v>31984813.800000001</v>
      </c>
      <c r="F12" s="67">
        <f>SUM(F13:F25)</f>
        <v>43379967.619999997</v>
      </c>
      <c r="G12" s="67">
        <f>SUM(G13:G40)</f>
        <v>68705296.78619048</v>
      </c>
      <c r="H12" s="67">
        <f>SUM(H13:H40)</f>
        <v>72844399.59070833</v>
      </c>
      <c r="I12" s="68">
        <f>SUM(I13:I33)</f>
        <v>5.0904981056770902E-2</v>
      </c>
      <c r="J12" s="69">
        <f t="shared" ref="J12:J19" si="1">H12-E12</f>
        <v>40859585.790708333</v>
      </c>
      <c r="K12" s="69">
        <f>SUM(K13:K40)</f>
        <v>4139102.8045178563</v>
      </c>
      <c r="L12" s="67">
        <f>SUM(L13:L40)</f>
        <v>72844399.59070833</v>
      </c>
      <c r="M12" s="67">
        <f>SUM(M13:M43)</f>
        <v>98206589.430708334</v>
      </c>
      <c r="N12" s="5"/>
      <c r="O12" s="67">
        <f>SUM(O13:O40)</f>
        <v>57445562.510000013</v>
      </c>
      <c r="P12" s="98">
        <f>SUM(P13:P40)</f>
        <v>59157532.911000006</v>
      </c>
      <c r="Q12" s="70">
        <f t="shared" ref="Q12:Q40" si="2">IF(L12=0,0,O12/L12)</f>
        <v>0.7886064382817356</v>
      </c>
      <c r="R12" s="67">
        <f>SUM(R13:R43)</f>
        <v>15614689.600708334</v>
      </c>
      <c r="S12" s="67"/>
      <c r="T12" s="67">
        <f>SUM(T13:T40)</f>
        <v>56441836.344500005</v>
      </c>
      <c r="U12" s="70">
        <f t="shared" ref="U12:U40" si="3">IF(O12=0,0,T12/O12)</f>
        <v>0.98252735073618125</v>
      </c>
      <c r="V12" s="67">
        <f>SUM(V13:V40)</f>
        <v>16402563.246208332</v>
      </c>
      <c r="W12" s="46"/>
      <c r="X12" s="46"/>
      <c r="Y12" s="5"/>
      <c r="Z12" s="8"/>
      <c r="AA12" s="5"/>
      <c r="AB12" s="8"/>
      <c r="AC12" s="5"/>
      <c r="AD12" s="5"/>
      <c r="AE12" s="5"/>
      <c r="AF12" s="5"/>
      <c r="AG12" s="5"/>
      <c r="AH12" s="5"/>
      <c r="AI12" s="5"/>
      <c r="AJ12" s="5"/>
      <c r="AK12" s="5"/>
      <c r="AL12" s="71"/>
      <c r="AM12" s="5"/>
      <c r="AN12" s="71"/>
      <c r="AO12" s="5"/>
      <c r="AP12" s="5"/>
      <c r="AQ12" s="5"/>
      <c r="AR12" s="5"/>
      <c r="AS12" s="5"/>
      <c r="AT12" s="14"/>
      <c r="AU12" s="14"/>
      <c r="AV12" s="14"/>
    </row>
    <row r="13" spans="1:49" s="83" customFormat="1" ht="11.4" customHeight="1" x14ac:dyDescent="0.35">
      <c r="A13" s="79"/>
      <c r="B13" s="64">
        <v>2</v>
      </c>
      <c r="C13" s="72" t="s">
        <v>28</v>
      </c>
      <c r="D13" s="73" t="s">
        <v>27</v>
      </c>
      <c r="E13" s="74">
        <f>18822918+5856000</f>
        <v>24678918</v>
      </c>
      <c r="F13" s="74">
        <f>18822918+5856000</f>
        <v>24678918</v>
      </c>
      <c r="G13" s="74">
        <f>8802472.90619048+18822918</f>
        <v>27625390.906190477</v>
      </c>
      <c r="H13" s="74">
        <f>L13</f>
        <v>25038430.342</v>
      </c>
      <c r="I13" s="75">
        <f t="shared" ref="I13:I19" si="4">IF($L$117=0,0,L13/$L$117)</f>
        <v>2.1890642871424209E-2</v>
      </c>
      <c r="J13" s="74">
        <f t="shared" si="1"/>
        <v>359512.34200000018</v>
      </c>
      <c r="K13" s="74">
        <f>L13-G13</f>
        <v>-2586960.5641904771</v>
      </c>
      <c r="L13" s="76">
        <v>25038430.342</v>
      </c>
      <c r="M13" s="74">
        <f>'Contract Sum'!G6</f>
        <v>25038430.342</v>
      </c>
      <c r="N13" s="8"/>
      <c r="O13" s="74">
        <v>24259680.34</v>
      </c>
      <c r="P13" s="74">
        <f>O13</f>
        <v>24259680.34</v>
      </c>
      <c r="Q13" s="75">
        <f t="shared" si="2"/>
        <v>0.96889781063097602</v>
      </c>
      <c r="R13" s="76">
        <f>L13-O13</f>
        <v>778750.00200000033</v>
      </c>
      <c r="S13" s="74"/>
      <c r="T13" s="76">
        <v>24259680.34</v>
      </c>
      <c r="U13" s="75">
        <f t="shared" si="3"/>
        <v>1</v>
      </c>
      <c r="V13" s="76">
        <f t="shared" ref="V13:V40" si="5">L13-T13</f>
        <v>778750.00200000033</v>
      </c>
      <c r="W13" s="76"/>
      <c r="X13" s="80">
        <f>AT13</f>
        <v>-606164.88740952499</v>
      </c>
      <c r="Y13" s="8"/>
      <c r="Z13" s="8">
        <v>49553.332983334338</v>
      </c>
      <c r="AA13" s="8">
        <v>49553.332983334338</v>
      </c>
      <c r="AB13" s="8">
        <v>49553.332983334338</v>
      </c>
      <c r="AC13" s="8">
        <v>23925.115640472301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1">
        <v>0</v>
      </c>
      <c r="AM13" s="8">
        <v>0</v>
      </c>
      <c r="AN13" s="71">
        <v>0</v>
      </c>
      <c r="AO13" s="8"/>
      <c r="AP13" s="8">
        <v>0</v>
      </c>
      <c r="AQ13" s="8">
        <v>0</v>
      </c>
      <c r="AR13" s="8"/>
      <c r="AS13" s="8">
        <f t="shared" ref="AS13:AS21" si="6">SUM(Y13:AQ13)</f>
        <v>172585.11459047531</v>
      </c>
      <c r="AT13" s="6">
        <f t="shared" ref="AT13:AT40" si="7">AS13-V13</f>
        <v>-606164.88740952499</v>
      </c>
      <c r="AU13" s="82" t="b">
        <f t="shared" ref="AU13:AU40" si="8">AS13=V13</f>
        <v>0</v>
      </c>
      <c r="AV13" s="82" t="b">
        <f t="shared" ref="AV13:AV40" si="9">(AS13+T13)=H13</f>
        <v>0</v>
      </c>
    </row>
    <row r="14" spans="1:49" s="86" customFormat="1" ht="12" customHeight="1" x14ac:dyDescent="0.35">
      <c r="A14" s="79"/>
      <c r="B14" s="103">
        <v>3</v>
      </c>
      <c r="C14" s="72" t="s">
        <v>29</v>
      </c>
      <c r="D14" s="73" t="s">
        <v>30</v>
      </c>
      <c r="E14" s="74">
        <v>3789345.8000000007</v>
      </c>
      <c r="F14" s="74">
        <v>11600000</v>
      </c>
      <c r="G14" s="74">
        <v>13413557.68</v>
      </c>
      <c r="H14" s="74">
        <f>L14</f>
        <v>13434176.679</v>
      </c>
      <c r="I14" s="75">
        <f t="shared" si="4"/>
        <v>1.1745255590495381E-2</v>
      </c>
      <c r="J14" s="74">
        <f t="shared" si="1"/>
        <v>9644830.8789999988</v>
      </c>
      <c r="K14" s="74">
        <f t="shared" ref="K14:K43" si="10">L14-G14</f>
        <v>20618.998999999836</v>
      </c>
      <c r="L14" s="76">
        <v>13434176.679</v>
      </c>
      <c r="M14" s="74">
        <f>'Contract Sum'!G45</f>
        <v>13434176.679</v>
      </c>
      <c r="N14" s="8"/>
      <c r="O14" s="74">
        <v>11984698.110000001</v>
      </c>
      <c r="P14" s="74">
        <f>'QS Certified'!I3</f>
        <v>11984698.110000001</v>
      </c>
      <c r="Q14" s="84">
        <f t="shared" si="2"/>
        <v>0.89210514320049172</v>
      </c>
      <c r="R14" s="76">
        <f t="shared" ref="R14:R40" si="11">L14-O14</f>
        <v>1449478.5689999983</v>
      </c>
      <c r="S14" s="76"/>
      <c r="T14" s="76">
        <v>11984698.110000001</v>
      </c>
      <c r="U14" s="75">
        <f t="shared" si="3"/>
        <v>1</v>
      </c>
      <c r="V14" s="76">
        <f t="shared" si="5"/>
        <v>1449478.5689999983</v>
      </c>
      <c r="W14" s="76"/>
      <c r="X14" s="80">
        <f t="shared" ref="X14:X40" si="12">AT14</f>
        <v>-68815.028999999398</v>
      </c>
      <c r="Y14" s="80"/>
      <c r="Z14" s="80">
        <v>300000</v>
      </c>
      <c r="AA14" s="80">
        <v>298057.68</v>
      </c>
      <c r="AB14" s="80">
        <v>300000</v>
      </c>
      <c r="AC14" s="80">
        <v>282605.859999999</v>
      </c>
      <c r="AD14" s="80">
        <v>200000</v>
      </c>
      <c r="AE14" s="80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1">
        <v>0</v>
      </c>
      <c r="AM14" s="8">
        <v>0</v>
      </c>
      <c r="AN14" s="81">
        <v>0</v>
      </c>
      <c r="AO14" s="8">
        <v>0</v>
      </c>
      <c r="AP14" s="8">
        <v>0</v>
      </c>
      <c r="AQ14" s="8">
        <v>0</v>
      </c>
      <c r="AR14" s="8"/>
      <c r="AS14" s="8">
        <f t="shared" si="6"/>
        <v>1380663.5399999989</v>
      </c>
      <c r="AT14" s="6">
        <f t="shared" si="7"/>
        <v>-68815.028999999398</v>
      </c>
      <c r="AU14" s="85" t="b">
        <f t="shared" si="8"/>
        <v>0</v>
      </c>
      <c r="AV14" s="85" t="b">
        <f t="shared" si="9"/>
        <v>0</v>
      </c>
      <c r="AW14" s="85"/>
    </row>
    <row r="15" spans="1:49" ht="12" customHeight="1" x14ac:dyDescent="0.35">
      <c r="A15" s="79"/>
      <c r="B15" s="103">
        <v>6</v>
      </c>
      <c r="C15" s="72" t="s">
        <v>32</v>
      </c>
      <c r="D15" s="561" t="s">
        <v>33</v>
      </c>
      <c r="E15" s="74">
        <v>125000</v>
      </c>
      <c r="F15" s="74">
        <v>213000</v>
      </c>
      <c r="G15" s="74">
        <v>262620</v>
      </c>
      <c r="H15" s="74">
        <f t="shared" ref="H15:H40" si="13">L15</f>
        <v>262620</v>
      </c>
      <c r="I15" s="84">
        <f t="shared" si="4"/>
        <v>2.2960387501807822E-4</v>
      </c>
      <c r="J15" s="74">
        <f t="shared" si="1"/>
        <v>137620</v>
      </c>
      <c r="K15" s="74">
        <f t="shared" si="10"/>
        <v>0</v>
      </c>
      <c r="L15" s="76">
        <v>262620</v>
      </c>
      <c r="M15" s="74">
        <f>'Contract Sum'!G75</f>
        <v>262000</v>
      </c>
      <c r="N15" s="8"/>
      <c r="O15" s="74">
        <v>257620</v>
      </c>
      <c r="P15" s="74">
        <f>O15</f>
        <v>257620</v>
      </c>
      <c r="Q15" s="75">
        <f t="shared" si="2"/>
        <v>0.98096108445662933</v>
      </c>
      <c r="R15" s="76">
        <f t="shared" si="11"/>
        <v>5000</v>
      </c>
      <c r="S15" s="74"/>
      <c r="T15" s="76">
        <v>257620</v>
      </c>
      <c r="U15" s="84">
        <f t="shared" si="3"/>
        <v>1</v>
      </c>
      <c r="V15" s="76">
        <f t="shared" si="5"/>
        <v>5000</v>
      </c>
      <c r="W15" s="76"/>
      <c r="X15" s="80">
        <f t="shared" si="12"/>
        <v>0</v>
      </c>
      <c r="Y15" s="7"/>
      <c r="Z15" s="7">
        <v>5000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1">
        <v>0</v>
      </c>
      <c r="AM15" s="8">
        <v>0</v>
      </c>
      <c r="AN15" s="81">
        <v>0</v>
      </c>
      <c r="AO15" s="8">
        <v>0</v>
      </c>
      <c r="AP15" s="8">
        <v>0</v>
      </c>
      <c r="AQ15" s="8">
        <v>0</v>
      </c>
      <c r="AR15" s="8"/>
      <c r="AS15" s="8">
        <f t="shared" si="6"/>
        <v>5000</v>
      </c>
      <c r="AT15" s="6">
        <f t="shared" si="7"/>
        <v>0</v>
      </c>
      <c r="AU15" s="14" t="b">
        <f t="shared" si="8"/>
        <v>1</v>
      </c>
      <c r="AV15" s="14" t="b">
        <f t="shared" si="9"/>
        <v>1</v>
      </c>
      <c r="AW15" s="5"/>
    </row>
    <row r="16" spans="1:49" s="86" customFormat="1" ht="12" customHeight="1" x14ac:dyDescent="0.35">
      <c r="A16" s="79"/>
      <c r="B16" s="103">
        <v>7</v>
      </c>
      <c r="C16" s="72" t="s">
        <v>34</v>
      </c>
      <c r="D16" s="73" t="s">
        <v>35</v>
      </c>
      <c r="E16" s="74">
        <v>0</v>
      </c>
      <c r="F16" s="74">
        <v>1350000</v>
      </c>
      <c r="G16" s="74">
        <v>2378109.38</v>
      </c>
      <c r="H16" s="74">
        <f t="shared" si="13"/>
        <v>2454046.88</v>
      </c>
      <c r="I16" s="75">
        <f t="shared" si="4"/>
        <v>2.1455284179575994E-3</v>
      </c>
      <c r="J16" s="74">
        <f t="shared" si="1"/>
        <v>2454046.88</v>
      </c>
      <c r="K16" s="74">
        <f t="shared" si="10"/>
        <v>75937.5</v>
      </c>
      <c r="L16" s="76">
        <v>2454046.88</v>
      </c>
      <c r="M16" s="74">
        <f>'Contract Sum'!G66</f>
        <v>2454046.88</v>
      </c>
      <c r="N16" s="8"/>
      <c r="O16" s="74">
        <v>2188265.63</v>
      </c>
      <c r="P16" s="74">
        <f>'QS Certified'!I5</f>
        <v>2188265.63</v>
      </c>
      <c r="Q16" s="75">
        <f t="shared" si="2"/>
        <v>0.89169675112318958</v>
      </c>
      <c r="R16" s="76">
        <f t="shared" si="11"/>
        <v>265781.25</v>
      </c>
      <c r="S16" s="74"/>
      <c r="T16" s="91">
        <v>2188265.63</v>
      </c>
      <c r="U16" s="75">
        <f t="shared" si="3"/>
        <v>1</v>
      </c>
      <c r="V16" s="90">
        <f t="shared" si="5"/>
        <v>265781.25</v>
      </c>
      <c r="W16" s="90"/>
      <c r="X16" s="80">
        <f>AT16</f>
        <v>-75937.5</v>
      </c>
      <c r="Y16" s="7"/>
      <c r="Z16" s="7">
        <f>37968.75*2</f>
        <v>75937.5</v>
      </c>
      <c r="AA16" s="7">
        <v>37968.75</v>
      </c>
      <c r="AB16" s="7">
        <v>37968.75</v>
      </c>
      <c r="AC16" s="7">
        <v>37968.75</v>
      </c>
      <c r="AD16" s="7">
        <v>0</v>
      </c>
      <c r="AE16" s="7">
        <v>0</v>
      </c>
      <c r="AF16" s="7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1">
        <v>0</v>
      </c>
      <c r="AM16" s="8">
        <v>0</v>
      </c>
      <c r="AN16" s="81">
        <v>0</v>
      </c>
      <c r="AO16" s="8">
        <v>0</v>
      </c>
      <c r="AP16" s="8">
        <v>0</v>
      </c>
      <c r="AQ16" s="8">
        <v>0</v>
      </c>
      <c r="AR16" s="8"/>
      <c r="AS16" s="8">
        <f t="shared" si="6"/>
        <v>189843.75</v>
      </c>
      <c r="AT16" s="6">
        <f t="shared" si="7"/>
        <v>-75937.5</v>
      </c>
      <c r="AU16" s="85" t="b">
        <f t="shared" si="8"/>
        <v>0</v>
      </c>
      <c r="AV16" s="85" t="b">
        <f t="shared" si="9"/>
        <v>0</v>
      </c>
      <c r="AW16" s="87"/>
    </row>
    <row r="17" spans="1:49" s="86" customFormat="1" ht="12" customHeight="1" x14ac:dyDescent="0.35">
      <c r="A17" s="79"/>
      <c r="B17" s="103">
        <v>8</v>
      </c>
      <c r="C17" s="72" t="s">
        <v>36</v>
      </c>
      <c r="D17" s="73" t="s">
        <v>37</v>
      </c>
      <c r="E17" s="74">
        <v>100000</v>
      </c>
      <c r="F17" s="74">
        <v>100000</v>
      </c>
      <c r="G17" s="74">
        <v>1224043.6800000002</v>
      </c>
      <c r="H17" s="91">
        <f>L17</f>
        <v>1152223.6800000002</v>
      </c>
      <c r="I17" s="75">
        <f t="shared" si="4"/>
        <v>1.0073681433843203E-3</v>
      </c>
      <c r="J17" s="74">
        <f t="shared" si="1"/>
        <v>1052223.6800000002</v>
      </c>
      <c r="K17" s="74">
        <f t="shared" si="10"/>
        <v>-71820</v>
      </c>
      <c r="L17" s="76">
        <v>1152223.6800000002</v>
      </c>
      <c r="M17" s="74">
        <f>'Contract Sum'!G53+'Contract Sum'!G62</f>
        <v>1152223.6800000002</v>
      </c>
      <c r="N17" s="8"/>
      <c r="O17" s="74">
        <v>1158817.77</v>
      </c>
      <c r="P17" s="74">
        <f>'QS Certified'!I15+'QS Certified'!I16+227775</f>
        <v>1186272.8500000001</v>
      </c>
      <c r="Q17" s="75">
        <f t="shared" si="2"/>
        <v>1.0057229252570126</v>
      </c>
      <c r="R17" s="76">
        <f t="shared" si="11"/>
        <v>-6594.089999999851</v>
      </c>
      <c r="S17" s="74"/>
      <c r="T17" s="76">
        <f>1085317.77+21000+31500+21000</f>
        <v>1158817.77</v>
      </c>
      <c r="U17" s="75">
        <f t="shared" si="3"/>
        <v>1</v>
      </c>
      <c r="V17" s="76">
        <f t="shared" si="5"/>
        <v>-6594.089999999851</v>
      </c>
      <c r="W17" s="76"/>
      <c r="X17" s="80">
        <f t="shared" si="12"/>
        <v>71820</v>
      </c>
      <c r="Y17" s="7"/>
      <c r="Z17" s="7">
        <v>21000</v>
      </c>
      <c r="AA17" s="7">
        <v>11500</v>
      </c>
      <c r="AB17" s="7">
        <v>11500</v>
      </c>
      <c r="AC17" s="7">
        <v>11500</v>
      </c>
      <c r="AD17" s="7">
        <v>9725.9100000001399</v>
      </c>
      <c r="AE17" s="7">
        <v>0</v>
      </c>
      <c r="AF17" s="7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1">
        <v>0</v>
      </c>
      <c r="AM17" s="8">
        <v>0</v>
      </c>
      <c r="AN17" s="81">
        <v>0</v>
      </c>
      <c r="AO17" s="8">
        <v>0</v>
      </c>
      <c r="AP17" s="8">
        <v>0</v>
      </c>
      <c r="AQ17" s="8">
        <v>0</v>
      </c>
      <c r="AR17" s="8"/>
      <c r="AS17" s="8">
        <f t="shared" si="6"/>
        <v>65225.910000000142</v>
      </c>
      <c r="AT17" s="6">
        <f t="shared" si="7"/>
        <v>71820</v>
      </c>
      <c r="AU17" s="85" t="b">
        <f t="shared" si="8"/>
        <v>0</v>
      </c>
      <c r="AV17" s="92" t="b">
        <f t="shared" si="9"/>
        <v>0</v>
      </c>
    </row>
    <row r="18" spans="1:49" ht="12" customHeight="1" x14ac:dyDescent="0.35">
      <c r="A18" s="79"/>
      <c r="B18" s="103">
        <v>10</v>
      </c>
      <c r="C18" s="72" t="s">
        <v>38</v>
      </c>
      <c r="D18" s="73" t="s">
        <v>39</v>
      </c>
      <c r="E18" s="74">
        <v>191300</v>
      </c>
      <c r="F18" s="74">
        <v>351300</v>
      </c>
      <c r="G18" s="74">
        <v>198190</v>
      </c>
      <c r="H18" s="74">
        <f t="shared" si="13"/>
        <v>198190</v>
      </c>
      <c r="I18" s="75">
        <f t="shared" si="4"/>
        <v>1.7327390141585913E-4</v>
      </c>
      <c r="J18" s="74">
        <f t="shared" si="1"/>
        <v>6890</v>
      </c>
      <c r="K18" s="74">
        <f t="shared" si="10"/>
        <v>0</v>
      </c>
      <c r="L18" s="76">
        <v>198190</v>
      </c>
      <c r="M18" s="74">
        <f>'Contract Sum'!E18</f>
        <v>198190</v>
      </c>
      <c r="N18" s="8"/>
      <c r="O18" s="74">
        <v>151110</v>
      </c>
      <c r="P18" s="74">
        <f>O18</f>
        <v>151110</v>
      </c>
      <c r="Q18" s="75">
        <f t="shared" si="2"/>
        <v>0.76245017407538218</v>
      </c>
      <c r="R18" s="76">
        <f t="shared" si="11"/>
        <v>47080</v>
      </c>
      <c r="S18" s="74"/>
      <c r="T18" s="76">
        <v>151110</v>
      </c>
      <c r="U18" s="75">
        <f t="shared" si="3"/>
        <v>1</v>
      </c>
      <c r="V18" s="76">
        <f t="shared" si="5"/>
        <v>47080</v>
      </c>
      <c r="W18" s="76"/>
      <c r="X18" s="80">
        <f t="shared" si="12"/>
        <v>0</v>
      </c>
      <c r="Y18" s="7"/>
      <c r="Z18" s="7">
        <v>0</v>
      </c>
      <c r="AA18" s="7">
        <v>0</v>
      </c>
      <c r="AB18" s="7">
        <v>0</v>
      </c>
      <c r="AC18" s="7">
        <v>47080</v>
      </c>
      <c r="AD18" s="7">
        <v>0</v>
      </c>
      <c r="AE18" s="7">
        <v>0</v>
      </c>
      <c r="AF18" s="7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1">
        <v>0</v>
      </c>
      <c r="AM18" s="8">
        <v>0</v>
      </c>
      <c r="AN18" s="81">
        <v>0</v>
      </c>
      <c r="AO18" s="8">
        <v>0</v>
      </c>
      <c r="AP18" s="8">
        <v>0</v>
      </c>
      <c r="AQ18" s="8">
        <v>0</v>
      </c>
      <c r="AR18" s="8"/>
      <c r="AS18" s="8">
        <f t="shared" si="6"/>
        <v>47080</v>
      </c>
      <c r="AT18" s="6">
        <f t="shared" si="7"/>
        <v>0</v>
      </c>
      <c r="AU18" s="14" t="b">
        <f t="shared" si="8"/>
        <v>1</v>
      </c>
      <c r="AV18" s="14" t="b">
        <f t="shared" si="9"/>
        <v>1</v>
      </c>
    </row>
    <row r="19" spans="1:49" s="86" customFormat="1" ht="16.25" customHeight="1" x14ac:dyDescent="0.35">
      <c r="A19" s="79"/>
      <c r="B19" s="103">
        <v>11</v>
      </c>
      <c r="C19" s="562" t="s">
        <v>190</v>
      </c>
      <c r="D19" s="73" t="s">
        <v>418</v>
      </c>
      <c r="E19" s="74">
        <v>113500</v>
      </c>
      <c r="F19" s="74">
        <v>2099999.62</v>
      </c>
      <c r="G19" s="74">
        <v>1898076.5</v>
      </c>
      <c r="H19" s="74">
        <f t="shared" si="13"/>
        <v>1848076.5</v>
      </c>
      <c r="I19" s="75">
        <f t="shared" si="4"/>
        <v>1.615739569453383E-3</v>
      </c>
      <c r="J19" s="74">
        <f t="shared" si="1"/>
        <v>1734576.5</v>
      </c>
      <c r="K19" s="74">
        <f t="shared" si="10"/>
        <v>-50000</v>
      </c>
      <c r="L19" s="76">
        <v>1848076.5</v>
      </c>
      <c r="M19" s="74">
        <f>'Contract Sum'!E21</f>
        <v>1848076.5</v>
      </c>
      <c r="N19" s="8"/>
      <c r="O19" s="74">
        <v>1818076.5</v>
      </c>
      <c r="P19" s="74">
        <f>O19</f>
        <v>1818076.5</v>
      </c>
      <c r="Q19" s="75">
        <f t="shared" si="2"/>
        <v>0.98376690575308978</v>
      </c>
      <c r="R19" s="76">
        <f t="shared" si="11"/>
        <v>30000</v>
      </c>
      <c r="S19" s="74"/>
      <c r="T19" s="74">
        <f>1648076.5+170000</f>
        <v>1818076.5</v>
      </c>
      <c r="U19" s="75">
        <f t="shared" si="3"/>
        <v>1</v>
      </c>
      <c r="V19" s="76">
        <f t="shared" si="5"/>
        <v>30000</v>
      </c>
      <c r="W19" s="76"/>
      <c r="X19" s="80">
        <f t="shared" si="12"/>
        <v>50000</v>
      </c>
      <c r="Y19" s="7"/>
      <c r="Z19" s="7">
        <v>15000</v>
      </c>
      <c r="AA19" s="7">
        <v>15000</v>
      </c>
      <c r="AB19" s="7">
        <v>15000</v>
      </c>
      <c r="AC19" s="7">
        <v>15000</v>
      </c>
      <c r="AD19" s="7">
        <v>15000</v>
      </c>
      <c r="AE19" s="7">
        <v>5000</v>
      </c>
      <c r="AF19" s="7"/>
      <c r="AG19" s="7"/>
      <c r="AH19" s="7"/>
      <c r="AI19" s="7"/>
      <c r="AJ19" s="8">
        <v>0</v>
      </c>
      <c r="AK19" s="8">
        <v>0</v>
      </c>
      <c r="AL19" s="81">
        <v>0</v>
      </c>
      <c r="AM19" s="8">
        <v>0</v>
      </c>
      <c r="AN19" s="81">
        <v>0</v>
      </c>
      <c r="AO19" s="8">
        <v>0</v>
      </c>
      <c r="AP19" s="8">
        <v>0</v>
      </c>
      <c r="AQ19" s="8">
        <v>0</v>
      </c>
      <c r="AR19" s="8"/>
      <c r="AS19" s="8">
        <f t="shared" si="6"/>
        <v>80000</v>
      </c>
      <c r="AT19" s="6">
        <f t="shared" si="7"/>
        <v>50000</v>
      </c>
      <c r="AU19" s="85" t="b">
        <f t="shared" si="8"/>
        <v>0</v>
      </c>
      <c r="AV19" s="85" t="b">
        <f t="shared" si="9"/>
        <v>0</v>
      </c>
      <c r="AW19" s="93"/>
    </row>
    <row r="20" spans="1:49" s="86" customFormat="1" ht="15.65" customHeight="1" x14ac:dyDescent="0.35">
      <c r="A20" s="79"/>
      <c r="B20" s="103">
        <v>12</v>
      </c>
      <c r="C20" s="562" t="s">
        <v>359</v>
      </c>
      <c r="D20" s="73" t="s">
        <v>357</v>
      </c>
      <c r="E20" s="74"/>
      <c r="F20" s="74"/>
      <c r="G20" s="74">
        <v>327450</v>
      </c>
      <c r="H20" s="74">
        <f t="shared" si="13"/>
        <v>347675</v>
      </c>
      <c r="I20" s="75"/>
      <c r="J20" s="74"/>
      <c r="K20" s="74">
        <f t="shared" si="10"/>
        <v>20225</v>
      </c>
      <c r="L20" s="76">
        <v>347675</v>
      </c>
      <c r="M20" s="74">
        <f>'Contract Sum'!G69</f>
        <v>347675</v>
      </c>
      <c r="N20" s="8"/>
      <c r="O20" s="74">
        <v>296600</v>
      </c>
      <c r="P20" s="74">
        <f>'QS Certified'!I8</f>
        <v>305450</v>
      </c>
      <c r="Q20" s="75">
        <f t="shared" si="2"/>
        <v>0.85309556338534553</v>
      </c>
      <c r="R20" s="76">
        <f t="shared" si="11"/>
        <v>51075</v>
      </c>
      <c r="S20" s="74"/>
      <c r="T20" s="74">
        <f>156000+92600</f>
        <v>248600</v>
      </c>
      <c r="U20" s="75">
        <f t="shared" si="3"/>
        <v>0.83816587997302761</v>
      </c>
      <c r="V20" s="76">
        <f t="shared" si="5"/>
        <v>99075</v>
      </c>
      <c r="W20" s="76"/>
      <c r="X20" s="80">
        <f t="shared" si="12"/>
        <v>-20225</v>
      </c>
      <c r="Y20" s="7"/>
      <c r="Z20" s="7">
        <v>50000</v>
      </c>
      <c r="AA20" s="7">
        <v>28850</v>
      </c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1"/>
      <c r="AM20" s="8"/>
      <c r="AN20" s="81"/>
      <c r="AO20" s="8"/>
      <c r="AP20" s="8"/>
      <c r="AQ20" s="8"/>
      <c r="AR20" s="8"/>
      <c r="AS20" s="8">
        <f t="shared" si="6"/>
        <v>78850</v>
      </c>
      <c r="AT20" s="6">
        <f t="shared" si="7"/>
        <v>-20225</v>
      </c>
      <c r="AU20" s="85" t="b">
        <f t="shared" si="8"/>
        <v>0</v>
      </c>
      <c r="AV20" s="85" t="b">
        <f t="shared" si="9"/>
        <v>0</v>
      </c>
      <c r="AW20" s="93"/>
    </row>
    <row r="21" spans="1:49" s="86" customFormat="1" ht="14.4" customHeight="1" x14ac:dyDescent="0.35">
      <c r="A21" s="79"/>
      <c r="B21" s="103">
        <v>13</v>
      </c>
      <c r="C21" s="562" t="s">
        <v>360</v>
      </c>
      <c r="D21" s="73" t="s">
        <v>358</v>
      </c>
      <c r="E21" s="74"/>
      <c r="F21" s="74"/>
      <c r="G21" s="74">
        <v>1340000</v>
      </c>
      <c r="H21" s="74">
        <f t="shared" si="13"/>
        <v>1460000</v>
      </c>
      <c r="I21" s="75"/>
      <c r="J21" s="74"/>
      <c r="K21" s="74">
        <f t="shared" si="10"/>
        <v>120000</v>
      </c>
      <c r="L21" s="76">
        <v>1460000</v>
      </c>
      <c r="M21" s="74">
        <f>'Contract Sum'!G72</f>
        <v>1460000</v>
      </c>
      <c r="N21" s="8"/>
      <c r="O21" s="74">
        <v>1180000</v>
      </c>
      <c r="P21" s="74">
        <f>'QS Certified'!I9</f>
        <v>1220000</v>
      </c>
      <c r="Q21" s="75">
        <f t="shared" si="2"/>
        <v>0.80821917808219179</v>
      </c>
      <c r="R21" s="76">
        <f t="shared" si="11"/>
        <v>280000</v>
      </c>
      <c r="S21" s="74"/>
      <c r="T21" s="74">
        <f>1140000+40000</f>
        <v>1180000</v>
      </c>
      <c r="U21" s="75">
        <f t="shared" si="3"/>
        <v>1</v>
      </c>
      <c r="V21" s="76">
        <f t="shared" si="5"/>
        <v>280000</v>
      </c>
      <c r="W21" s="76"/>
      <c r="X21" s="80">
        <f t="shared" si="12"/>
        <v>-120000</v>
      </c>
      <c r="Y21" s="7"/>
      <c r="Z21" s="7">
        <v>40000</v>
      </c>
      <c r="AA21" s="7">
        <v>40000</v>
      </c>
      <c r="AB21" s="7">
        <v>40000</v>
      </c>
      <c r="AC21" s="7">
        <v>40000</v>
      </c>
      <c r="AD21" s="7"/>
      <c r="AE21" s="7"/>
      <c r="AF21" s="7"/>
      <c r="AG21" s="7"/>
      <c r="AH21" s="7"/>
      <c r="AI21" s="7"/>
      <c r="AJ21" s="8"/>
      <c r="AK21" s="8"/>
      <c r="AL21" s="81"/>
      <c r="AM21" s="8"/>
      <c r="AN21" s="81"/>
      <c r="AO21" s="8"/>
      <c r="AP21" s="8"/>
      <c r="AQ21" s="8"/>
      <c r="AR21" s="8"/>
      <c r="AS21" s="8">
        <f t="shared" si="6"/>
        <v>160000</v>
      </c>
      <c r="AT21" s="6">
        <f t="shared" si="7"/>
        <v>-120000</v>
      </c>
      <c r="AU21" s="85" t="b">
        <f t="shared" si="8"/>
        <v>0</v>
      </c>
      <c r="AV21" s="85" t="b">
        <f t="shared" si="9"/>
        <v>0</v>
      </c>
      <c r="AW21" s="93"/>
    </row>
    <row r="22" spans="1:49" s="86" customFormat="1" ht="12" customHeight="1" x14ac:dyDescent="0.35">
      <c r="A22" s="79"/>
      <c r="B22" s="103">
        <v>15</v>
      </c>
      <c r="C22" s="562" t="s">
        <v>41</v>
      </c>
      <c r="D22" s="73" t="s">
        <v>42</v>
      </c>
      <c r="E22" s="74">
        <v>2026750</v>
      </c>
      <c r="F22" s="74">
        <v>2026750</v>
      </c>
      <c r="G22" s="74">
        <v>2767000</v>
      </c>
      <c r="H22" s="74">
        <f t="shared" si="13"/>
        <v>3798019.4997083335</v>
      </c>
      <c r="I22" s="75">
        <f>IF($L$117=0,0,L22/$L$117)</f>
        <v>3.3205391612491668E-3</v>
      </c>
      <c r="J22" s="74">
        <f>H22-E22</f>
        <v>1771269.4997083335</v>
      </c>
      <c r="K22" s="74">
        <f t="shared" si="10"/>
        <v>1031019.4997083335</v>
      </c>
      <c r="L22" s="76">
        <v>3798019.4997083335</v>
      </c>
      <c r="M22" s="74">
        <f>'Contract Sum'!E81</f>
        <v>3798019.4997083335</v>
      </c>
      <c r="N22" s="8"/>
      <c r="O22" s="74">
        <v>2004716.11</v>
      </c>
      <c r="P22" s="74">
        <f>'QS Certified'!I10</f>
        <v>2329037.9509999999</v>
      </c>
      <c r="Q22" s="75">
        <f t="shared" si="2"/>
        <v>0.52783196878108474</v>
      </c>
      <c r="R22" s="76">
        <f t="shared" si="11"/>
        <v>1793303.3897083334</v>
      </c>
      <c r="S22" s="74"/>
      <c r="T22" s="76">
        <f>1256394.18+219635.4245+3835.6</f>
        <v>1479865.2045</v>
      </c>
      <c r="U22" s="75">
        <f t="shared" si="3"/>
        <v>0.73819190513713184</v>
      </c>
      <c r="V22" s="76">
        <f t="shared" si="5"/>
        <v>2318154.2952083335</v>
      </c>
      <c r="W22" s="76"/>
      <c r="X22" s="80">
        <f t="shared" si="12"/>
        <v>-1031019.4997083335</v>
      </c>
      <c r="Y22" s="7"/>
      <c r="Z22" s="7">
        <v>55000</v>
      </c>
      <c r="AA22" s="7">
        <v>55000</v>
      </c>
      <c r="AB22" s="7">
        <v>55000</v>
      </c>
      <c r="AC22" s="7">
        <v>303270</v>
      </c>
      <c r="AD22" s="7">
        <v>358270</v>
      </c>
      <c r="AE22" s="7">
        <v>312420</v>
      </c>
      <c r="AF22" s="425">
        <f>97010.3955000001+51164.4</f>
        <v>148174.79550000009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1">
        <v>0</v>
      </c>
      <c r="AM22" s="8">
        <v>0</v>
      </c>
      <c r="AN22" s="81">
        <v>0</v>
      </c>
      <c r="AO22" s="8">
        <v>0</v>
      </c>
      <c r="AP22" s="8">
        <v>0</v>
      </c>
      <c r="AQ22" s="8">
        <v>0</v>
      </c>
      <c r="AR22" s="8"/>
      <c r="AS22" s="8">
        <f t="shared" ref="AS22:AS40" si="14">SUM(Y22:AQ22)</f>
        <v>1287134.7955</v>
      </c>
      <c r="AT22" s="6">
        <f t="shared" si="7"/>
        <v>-1031019.4997083335</v>
      </c>
      <c r="AU22" s="85" t="b">
        <f t="shared" si="8"/>
        <v>0</v>
      </c>
      <c r="AV22" s="85" t="b">
        <f t="shared" si="9"/>
        <v>0</v>
      </c>
      <c r="AW22" s="87"/>
    </row>
    <row r="23" spans="1:49" s="86" customFormat="1" ht="12" customHeight="1" x14ac:dyDescent="0.35">
      <c r="A23" s="79"/>
      <c r="B23" s="103">
        <v>18</v>
      </c>
      <c r="C23" s="72" t="s">
        <v>423</v>
      </c>
      <c r="D23" s="73" t="s">
        <v>167</v>
      </c>
      <c r="E23" s="74">
        <v>0</v>
      </c>
      <c r="F23" s="74"/>
      <c r="G23" s="74">
        <v>436940</v>
      </c>
      <c r="H23" s="74">
        <f t="shared" si="13"/>
        <v>486122.5</v>
      </c>
      <c r="I23" s="75">
        <f>IF($L$117=0,0,L23/$L$117)</f>
        <v>4.2500803340749269E-4</v>
      </c>
      <c r="J23" s="74">
        <f>H23-E23</f>
        <v>486122.5</v>
      </c>
      <c r="K23" s="74">
        <f t="shared" si="10"/>
        <v>49182.5</v>
      </c>
      <c r="L23" s="76">
        <v>486122.5</v>
      </c>
      <c r="M23" s="74">
        <f>'Contract Sum'!G41</f>
        <v>486122.5</v>
      </c>
      <c r="N23" s="8"/>
      <c r="O23" s="76">
        <v>210000</v>
      </c>
      <c r="P23" s="76">
        <f>'QS Certified'!I11</f>
        <v>240000</v>
      </c>
      <c r="Q23" s="84">
        <f t="shared" si="2"/>
        <v>0.43198987909426123</v>
      </c>
      <c r="R23" s="76">
        <f t="shared" si="11"/>
        <v>276122.5</v>
      </c>
      <c r="S23" s="76"/>
      <c r="T23" s="76">
        <f>180000+30000</f>
        <v>210000</v>
      </c>
      <c r="U23" s="84">
        <f t="shared" si="3"/>
        <v>1</v>
      </c>
      <c r="V23" s="76">
        <f t="shared" si="5"/>
        <v>276122.5</v>
      </c>
      <c r="W23" s="76"/>
      <c r="X23" s="80">
        <f t="shared" si="12"/>
        <v>-49182.5</v>
      </c>
      <c r="Y23" s="8"/>
      <c r="Z23" s="8">
        <v>40000</v>
      </c>
      <c r="AA23" s="8">
        <v>40000</v>
      </c>
      <c r="AB23" s="8">
        <v>40000</v>
      </c>
      <c r="AC23" s="8">
        <v>40000</v>
      </c>
      <c r="AD23" s="8">
        <f>40000-3060</f>
        <v>36940</v>
      </c>
      <c r="AE23" s="8">
        <v>30000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1">
        <v>0</v>
      </c>
      <c r="AM23" s="8">
        <v>0</v>
      </c>
      <c r="AN23" s="81">
        <v>0</v>
      </c>
      <c r="AO23" s="8">
        <v>0</v>
      </c>
      <c r="AP23" s="8">
        <v>0</v>
      </c>
      <c r="AQ23" s="8">
        <v>0</v>
      </c>
      <c r="AR23" s="8"/>
      <c r="AS23" s="8">
        <f t="shared" si="14"/>
        <v>226940</v>
      </c>
      <c r="AT23" s="6">
        <f t="shared" si="7"/>
        <v>-49182.5</v>
      </c>
      <c r="AU23" s="85" t="b">
        <f t="shared" si="8"/>
        <v>0</v>
      </c>
      <c r="AV23" s="85" t="b">
        <f t="shared" si="9"/>
        <v>0</v>
      </c>
      <c r="AW23" s="87"/>
    </row>
    <row r="24" spans="1:49" s="88" customFormat="1" ht="12" customHeight="1" x14ac:dyDescent="0.35">
      <c r="A24" s="94"/>
      <c r="B24" s="103">
        <v>19</v>
      </c>
      <c r="C24" s="72" t="s">
        <v>44</v>
      </c>
      <c r="D24" s="73" t="s">
        <v>45</v>
      </c>
      <c r="E24" s="76">
        <v>725000</v>
      </c>
      <c r="F24" s="76">
        <v>725000</v>
      </c>
      <c r="G24" s="76">
        <v>485660.22</v>
      </c>
      <c r="H24" s="76">
        <f t="shared" si="13"/>
        <v>494980</v>
      </c>
      <c r="I24" s="84">
        <f>IF($L$117=0,0,L24/$L$117)</f>
        <v>4.3275198406994271E-4</v>
      </c>
      <c r="J24" s="76">
        <f>H24-E24</f>
        <v>-230020</v>
      </c>
      <c r="K24" s="74">
        <f t="shared" si="10"/>
        <v>9319.7800000000279</v>
      </c>
      <c r="L24" s="76">
        <v>494980</v>
      </c>
      <c r="M24" s="76">
        <f>'Contract Sum'!G36</f>
        <v>494980</v>
      </c>
      <c r="N24" s="6"/>
      <c r="O24" s="76">
        <v>159970</v>
      </c>
      <c r="P24" s="76">
        <f>'QS Certified'!I12</f>
        <v>193370</v>
      </c>
      <c r="Q24" s="84">
        <f t="shared" si="2"/>
        <v>0.32318477514242999</v>
      </c>
      <c r="R24" s="76">
        <f>L24-O24</f>
        <v>335010</v>
      </c>
      <c r="S24" s="76"/>
      <c r="T24" s="76">
        <f>127310+32660</f>
        <v>159970</v>
      </c>
      <c r="U24" s="84">
        <f t="shared" si="3"/>
        <v>1</v>
      </c>
      <c r="V24" s="76">
        <f t="shared" si="5"/>
        <v>335010</v>
      </c>
      <c r="W24" s="76"/>
      <c r="X24" s="80">
        <f t="shared" si="12"/>
        <v>-9319.7800000000861</v>
      </c>
      <c r="Y24" s="6"/>
      <c r="Z24" s="6">
        <v>125000</v>
      </c>
      <c r="AA24" s="6">
        <v>100000</v>
      </c>
      <c r="AB24" s="6">
        <v>50350</v>
      </c>
      <c r="AC24" s="6">
        <v>50340.219999999899</v>
      </c>
      <c r="AD24" s="6"/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95">
        <v>0</v>
      </c>
      <c r="AM24" s="6">
        <v>0</v>
      </c>
      <c r="AN24" s="95">
        <v>0</v>
      </c>
      <c r="AO24" s="6">
        <v>0</v>
      </c>
      <c r="AP24" s="6">
        <v>0</v>
      </c>
      <c r="AQ24" s="6">
        <v>0</v>
      </c>
      <c r="AR24" s="6"/>
      <c r="AS24" s="6">
        <f t="shared" si="14"/>
        <v>325690.21999999991</v>
      </c>
      <c r="AT24" s="6">
        <f t="shared" si="7"/>
        <v>-9319.7800000000861</v>
      </c>
      <c r="AU24" s="85" t="b">
        <f t="shared" si="8"/>
        <v>0</v>
      </c>
      <c r="AV24" s="85" t="b">
        <f t="shared" si="9"/>
        <v>0</v>
      </c>
      <c r="AW24" s="85"/>
    </row>
    <row r="25" spans="1:49" s="86" customFormat="1" ht="12" customHeight="1" x14ac:dyDescent="0.35">
      <c r="A25" s="79"/>
      <c r="B25" s="103">
        <v>20</v>
      </c>
      <c r="C25" s="72" t="s">
        <v>46</v>
      </c>
      <c r="D25" s="89" t="s">
        <v>47</v>
      </c>
      <c r="E25" s="74">
        <v>235000</v>
      </c>
      <c r="F25" s="74">
        <v>235000</v>
      </c>
      <c r="G25" s="74">
        <v>161000</v>
      </c>
      <c r="H25" s="74">
        <f t="shared" si="13"/>
        <v>105000</v>
      </c>
      <c r="I25" s="75">
        <f>IF($L$117=0,0,L25/$L$117)</f>
        <v>9.1799584482896252E-5</v>
      </c>
      <c r="J25" s="74">
        <f>H25-E25</f>
        <v>-130000</v>
      </c>
      <c r="K25" s="74">
        <f t="shared" si="10"/>
        <v>-56000</v>
      </c>
      <c r="L25" s="76">
        <v>105000</v>
      </c>
      <c r="M25" s="74">
        <f>'Contract Sum'!E97</f>
        <v>105000</v>
      </c>
      <c r="N25" s="8"/>
      <c r="O25" s="76">
        <v>111000</v>
      </c>
      <c r="P25" s="76">
        <f>'QS Certified'!I13</f>
        <v>55000</v>
      </c>
      <c r="Q25" s="84">
        <f t="shared" si="2"/>
        <v>1.0571428571428572</v>
      </c>
      <c r="R25" s="76">
        <f t="shared" si="11"/>
        <v>-6000</v>
      </c>
      <c r="S25" s="76"/>
      <c r="T25" s="76">
        <f>111000</f>
        <v>111000</v>
      </c>
      <c r="U25" s="84">
        <f t="shared" si="3"/>
        <v>1</v>
      </c>
      <c r="V25" s="76">
        <f t="shared" si="5"/>
        <v>-6000</v>
      </c>
      <c r="W25" s="76"/>
      <c r="X25" s="80">
        <f t="shared" si="12"/>
        <v>56000</v>
      </c>
      <c r="Y25" s="8"/>
      <c r="Z25" s="8">
        <v>14571.428571428574</v>
      </c>
      <c r="AA25" s="8">
        <v>17714.285714285714</v>
      </c>
      <c r="AB25" s="8">
        <v>17714.285714285714</v>
      </c>
      <c r="AC25" s="8"/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1">
        <v>0</v>
      </c>
      <c r="AM25" s="8">
        <v>0</v>
      </c>
      <c r="AN25" s="81">
        <v>0</v>
      </c>
      <c r="AO25" s="8">
        <v>0</v>
      </c>
      <c r="AP25" s="8">
        <v>0</v>
      </c>
      <c r="AQ25" s="8">
        <v>0</v>
      </c>
      <c r="AR25" s="8"/>
      <c r="AS25" s="8">
        <f t="shared" si="14"/>
        <v>50000</v>
      </c>
      <c r="AT25" s="6">
        <f t="shared" si="7"/>
        <v>56000</v>
      </c>
      <c r="AU25" s="85" t="b">
        <f t="shared" si="8"/>
        <v>0</v>
      </c>
      <c r="AV25" s="85" t="b">
        <f t="shared" si="9"/>
        <v>0</v>
      </c>
      <c r="AW25" s="85"/>
    </row>
    <row r="26" spans="1:49" s="86" customFormat="1" ht="12" customHeight="1" x14ac:dyDescent="0.35">
      <c r="A26" s="79"/>
      <c r="B26" s="103">
        <v>21</v>
      </c>
      <c r="C26" s="72" t="s">
        <v>48</v>
      </c>
      <c r="D26" s="73" t="s">
        <v>49</v>
      </c>
      <c r="E26" s="74"/>
      <c r="F26" s="74"/>
      <c r="G26" s="74">
        <v>8281242</v>
      </c>
      <c r="H26" s="74">
        <f>L26</f>
        <v>8953029</v>
      </c>
      <c r="I26" s="75">
        <f>IF($L$117=0,0,L26/$L$117)</f>
        <v>7.8274699244125726E-3</v>
      </c>
      <c r="J26" s="74">
        <f>H26-E26</f>
        <v>8953029</v>
      </c>
      <c r="K26" s="74">
        <f t="shared" si="10"/>
        <v>671787</v>
      </c>
      <c r="L26" s="76">
        <v>8953029</v>
      </c>
      <c r="M26" s="74">
        <f>'Contract Sum'!E2</f>
        <v>8953029</v>
      </c>
      <c r="N26" s="8"/>
      <c r="O26" s="8">
        <v>6850932.5099999998</v>
      </c>
      <c r="P26" s="8">
        <f>'QS Certified'!I14</f>
        <v>7116501.1900000004</v>
      </c>
      <c r="Q26" s="84">
        <f t="shared" si="2"/>
        <v>0.7652083456894867</v>
      </c>
      <c r="R26" s="76">
        <f t="shared" si="11"/>
        <v>2102096.4900000002</v>
      </c>
      <c r="S26" s="76"/>
      <c r="T26" s="8">
        <v>6850932.5099999998</v>
      </c>
      <c r="U26" s="84">
        <f t="shared" si="3"/>
        <v>1</v>
      </c>
      <c r="V26" s="96">
        <f t="shared" si="5"/>
        <v>2102096.4900000002</v>
      </c>
      <c r="W26" s="96"/>
      <c r="X26" s="80">
        <f t="shared" si="12"/>
        <v>-671787</v>
      </c>
      <c r="Y26" s="6"/>
      <c r="Z26" s="6">
        <v>479159.56374999997</v>
      </c>
      <c r="AA26" s="6">
        <v>479159.56374999997</v>
      </c>
      <c r="AB26" s="6">
        <v>239434.2287500003</v>
      </c>
      <c r="AC26" s="6">
        <v>232556.13375000001</v>
      </c>
      <c r="AD26" s="8"/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1">
        <v>0</v>
      </c>
      <c r="AM26" s="8">
        <v>0</v>
      </c>
      <c r="AN26" s="81">
        <v>0</v>
      </c>
      <c r="AO26" s="8">
        <v>0</v>
      </c>
      <c r="AP26" s="8">
        <v>0</v>
      </c>
      <c r="AQ26" s="8">
        <v>0</v>
      </c>
      <c r="AR26" s="8"/>
      <c r="AS26" s="8">
        <f t="shared" si="14"/>
        <v>1430309.4900000002</v>
      </c>
      <c r="AT26" s="6">
        <f t="shared" si="7"/>
        <v>-671787</v>
      </c>
      <c r="AU26" s="85" t="b">
        <f t="shared" si="8"/>
        <v>0</v>
      </c>
      <c r="AV26" s="85" t="b">
        <f t="shared" si="9"/>
        <v>0</v>
      </c>
      <c r="AW26" s="85"/>
    </row>
    <row r="27" spans="1:49" s="86" customFormat="1" ht="12" customHeight="1" x14ac:dyDescent="0.35">
      <c r="A27" s="79"/>
      <c r="B27" s="103">
        <v>22</v>
      </c>
      <c r="C27" s="72" t="s">
        <v>43</v>
      </c>
      <c r="D27" s="73" t="s">
        <v>50</v>
      </c>
      <c r="E27" s="74"/>
      <c r="F27" s="74"/>
      <c r="G27" s="74">
        <v>1632000</v>
      </c>
      <c r="H27" s="74">
        <f>L27</f>
        <v>2207397.85</v>
      </c>
      <c r="I27" s="75"/>
      <c r="J27" s="74"/>
      <c r="K27" s="74">
        <f t="shared" si="10"/>
        <v>575397.85000000009</v>
      </c>
      <c r="L27" s="76">
        <v>2207397.85</v>
      </c>
      <c r="M27" s="74">
        <f>'Contract Sum'!G32</f>
        <v>2207397.85</v>
      </c>
      <c r="N27" s="8"/>
      <c r="O27" s="8">
        <v>879397.85000000009</v>
      </c>
      <c r="P27" s="8">
        <f>'QS Certified'!I15</f>
        <v>879397.85000000009</v>
      </c>
      <c r="Q27" s="84">
        <f t="shared" si="2"/>
        <v>0.39838665694088632</v>
      </c>
      <c r="R27" s="76">
        <f t="shared" si="11"/>
        <v>1328000</v>
      </c>
      <c r="S27" s="76"/>
      <c r="T27" s="8">
        <f>286064.52+216000+216000+108000</f>
        <v>826064.52</v>
      </c>
      <c r="U27" s="84">
        <f t="shared" si="3"/>
        <v>0.93935244440272392</v>
      </c>
      <c r="V27" s="96">
        <f t="shared" si="5"/>
        <v>1381333.33</v>
      </c>
      <c r="W27" s="96"/>
      <c r="X27" s="80">
        <f t="shared" si="12"/>
        <v>-575397.85000000033</v>
      </c>
      <c r="Y27" s="6"/>
      <c r="Z27" s="6">
        <v>233142.85714285713</v>
      </c>
      <c r="AA27" s="6">
        <v>233142.85714285713</v>
      </c>
      <c r="AB27" s="6">
        <v>214506.90857142847</v>
      </c>
      <c r="AC27" s="6">
        <v>125142.857142857</v>
      </c>
      <c r="AD27" s="8"/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1">
        <v>0</v>
      </c>
      <c r="AM27" s="8">
        <v>0</v>
      </c>
      <c r="AN27" s="81">
        <v>0</v>
      </c>
      <c r="AO27" s="8">
        <v>0</v>
      </c>
      <c r="AP27" s="8">
        <v>0</v>
      </c>
      <c r="AQ27" s="8">
        <v>0</v>
      </c>
      <c r="AR27" s="8"/>
      <c r="AS27" s="8">
        <f t="shared" si="14"/>
        <v>805935.47999999975</v>
      </c>
      <c r="AT27" s="6">
        <f t="shared" si="7"/>
        <v>-575397.85000000033</v>
      </c>
      <c r="AU27" s="85" t="b">
        <f t="shared" si="8"/>
        <v>0</v>
      </c>
      <c r="AV27" s="85" t="b">
        <f t="shared" si="9"/>
        <v>0</v>
      </c>
      <c r="AW27" s="85"/>
    </row>
    <row r="28" spans="1:49" s="86" customFormat="1" ht="12" customHeight="1" x14ac:dyDescent="0.35">
      <c r="A28" s="79"/>
      <c r="B28" s="103">
        <v>23</v>
      </c>
      <c r="C28" s="72" t="s">
        <v>51</v>
      </c>
      <c r="D28" s="73" t="s">
        <v>52</v>
      </c>
      <c r="E28" s="74"/>
      <c r="F28" s="74"/>
      <c r="G28" s="74">
        <v>152470</v>
      </c>
      <c r="H28" s="74">
        <f t="shared" ref="H28:H33" si="15">L28</f>
        <v>116470</v>
      </c>
      <c r="I28" s="75"/>
      <c r="J28" s="74"/>
      <c r="K28" s="74">
        <f t="shared" si="10"/>
        <v>-36000</v>
      </c>
      <c r="L28" s="76">
        <v>116470</v>
      </c>
      <c r="M28" s="74">
        <f>'Contract Sum'!D87</f>
        <v>116470</v>
      </c>
      <c r="N28" s="8"/>
      <c r="O28" s="8">
        <v>73300</v>
      </c>
      <c r="P28" s="8">
        <f>'QS Certified'!I16</f>
        <v>79100</v>
      </c>
      <c r="Q28" s="84">
        <f t="shared" si="2"/>
        <v>0.62934661286168114</v>
      </c>
      <c r="R28" s="76">
        <f t="shared" si="11"/>
        <v>43170</v>
      </c>
      <c r="S28" s="76"/>
      <c r="T28" s="8">
        <f>44250+13940</f>
        <v>58190</v>
      </c>
      <c r="U28" s="84">
        <f t="shared" si="3"/>
        <v>0.79386084583901773</v>
      </c>
      <c r="V28" s="96">
        <f t="shared" si="5"/>
        <v>58280</v>
      </c>
      <c r="W28" s="96"/>
      <c r="X28" s="80">
        <f t="shared" si="12"/>
        <v>36000</v>
      </c>
      <c r="Y28" s="8"/>
      <c r="Z28" s="8">
        <v>18960</v>
      </c>
      <c r="AA28" s="8">
        <v>18960</v>
      </c>
      <c r="AB28" s="8">
        <v>18960</v>
      </c>
      <c r="AC28" s="8">
        <v>18960</v>
      </c>
      <c r="AD28" s="8">
        <f>18960-520</f>
        <v>18440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1">
        <v>0</v>
      </c>
      <c r="AM28" s="8">
        <v>0</v>
      </c>
      <c r="AN28" s="81">
        <v>0</v>
      </c>
      <c r="AO28" s="8">
        <v>0</v>
      </c>
      <c r="AP28" s="8">
        <v>0</v>
      </c>
      <c r="AQ28" s="8">
        <v>0</v>
      </c>
      <c r="AR28" s="8"/>
      <c r="AS28" s="8">
        <f t="shared" si="14"/>
        <v>94280</v>
      </c>
      <c r="AT28" s="6">
        <f t="shared" si="7"/>
        <v>36000</v>
      </c>
      <c r="AU28" s="85" t="b">
        <f t="shared" si="8"/>
        <v>0</v>
      </c>
      <c r="AV28" s="85" t="b">
        <f t="shared" si="9"/>
        <v>0</v>
      </c>
      <c r="AW28" s="85"/>
    </row>
    <row r="29" spans="1:49" s="86" customFormat="1" ht="12" customHeight="1" x14ac:dyDescent="0.35">
      <c r="A29" s="79"/>
      <c r="B29" s="103">
        <v>24</v>
      </c>
      <c r="C29" s="72" t="s">
        <v>53</v>
      </c>
      <c r="D29" s="73" t="s">
        <v>54</v>
      </c>
      <c r="E29" s="74"/>
      <c r="F29" s="74"/>
      <c r="G29" s="74">
        <v>732300</v>
      </c>
      <c r="H29" s="74">
        <f t="shared" si="15"/>
        <v>837300</v>
      </c>
      <c r="I29" s="75"/>
      <c r="J29" s="74"/>
      <c r="K29" s="74">
        <f t="shared" si="10"/>
        <v>105000</v>
      </c>
      <c r="L29" s="76">
        <v>837300</v>
      </c>
      <c r="M29" s="74">
        <f>'Contract Sum'!G28</f>
        <v>837300</v>
      </c>
      <c r="N29" s="8"/>
      <c r="O29" s="8">
        <v>439800</v>
      </c>
      <c r="P29" s="8">
        <f>'QS Certified'!I17</f>
        <v>439800</v>
      </c>
      <c r="Q29" s="84">
        <f t="shared" si="2"/>
        <v>0.5252597635256181</v>
      </c>
      <c r="R29" s="76">
        <f t="shared" si="11"/>
        <v>397500</v>
      </c>
      <c r="S29" s="76"/>
      <c r="T29" s="8">
        <f>200580-110780+105000+70000+70000</f>
        <v>334800</v>
      </c>
      <c r="U29" s="84">
        <f t="shared" si="3"/>
        <v>0.76125511596180084</v>
      </c>
      <c r="V29" s="96">
        <f t="shared" si="5"/>
        <v>502500</v>
      </c>
      <c r="W29" s="96"/>
      <c r="X29" s="80">
        <f t="shared" si="12"/>
        <v>-105000</v>
      </c>
      <c r="Y29" s="8"/>
      <c r="Z29" s="8">
        <f>87500+35000</f>
        <v>122500</v>
      </c>
      <c r="AA29" s="8">
        <f>52000+35000-7000</f>
        <v>80000</v>
      </c>
      <c r="AB29" s="8">
        <v>90000</v>
      </c>
      <c r="AC29" s="8">
        <v>35000</v>
      </c>
      <c r="AD29" s="8">
        <v>35000</v>
      </c>
      <c r="AE29" s="8">
        <v>35000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1">
        <v>0</v>
      </c>
      <c r="AM29" s="8">
        <v>0</v>
      </c>
      <c r="AN29" s="81">
        <v>0</v>
      </c>
      <c r="AO29" s="8">
        <v>0</v>
      </c>
      <c r="AP29" s="8">
        <v>0</v>
      </c>
      <c r="AQ29" s="8">
        <v>0</v>
      </c>
      <c r="AR29" s="8"/>
      <c r="AS29" s="8">
        <f t="shared" si="14"/>
        <v>397500</v>
      </c>
      <c r="AT29" s="6">
        <f t="shared" si="7"/>
        <v>-105000</v>
      </c>
      <c r="AU29" s="85" t="b">
        <f t="shared" si="8"/>
        <v>0</v>
      </c>
      <c r="AV29" s="85" t="b">
        <f t="shared" si="9"/>
        <v>0</v>
      </c>
      <c r="AW29" s="85"/>
    </row>
    <row r="30" spans="1:49" s="86" customFormat="1" ht="12" customHeight="1" x14ac:dyDescent="0.35">
      <c r="A30" s="79"/>
      <c r="B30" s="103">
        <v>25</v>
      </c>
      <c r="C30" s="72" t="s">
        <v>55</v>
      </c>
      <c r="D30" s="73" t="s">
        <v>56</v>
      </c>
      <c r="E30" s="74"/>
      <c r="F30" s="74"/>
      <c r="G30" s="74">
        <v>614000</v>
      </c>
      <c r="H30" s="74">
        <f t="shared" si="15"/>
        <v>642600</v>
      </c>
      <c r="I30" s="75"/>
      <c r="J30" s="74"/>
      <c r="K30" s="74">
        <f t="shared" si="10"/>
        <v>28600</v>
      </c>
      <c r="L30" s="76">
        <v>642600</v>
      </c>
      <c r="M30" s="74">
        <f>'Contract Sum'!E92</f>
        <v>642600</v>
      </c>
      <c r="N30" s="8"/>
      <c r="O30" s="8">
        <v>430037.5</v>
      </c>
      <c r="P30" s="8">
        <f>'QS Certified'!I18+'QS Certified'!I19</f>
        <v>422100</v>
      </c>
      <c r="Q30" s="84">
        <f t="shared" si="2"/>
        <v>0.66921490818549645</v>
      </c>
      <c r="R30" s="76">
        <f t="shared" si="11"/>
        <v>212562.5</v>
      </c>
      <c r="S30" s="76"/>
      <c r="T30" s="8">
        <f>156000+183600+90437.5</f>
        <v>430037.5</v>
      </c>
      <c r="U30" s="84">
        <f t="shared" si="3"/>
        <v>1</v>
      </c>
      <c r="V30" s="96">
        <f t="shared" si="5"/>
        <v>212562.5</v>
      </c>
      <c r="W30" s="96"/>
      <c r="X30" s="80">
        <f t="shared" si="12"/>
        <v>-28600</v>
      </c>
      <c r="Y30" s="8"/>
      <c r="Z30" s="8">
        <v>50000</v>
      </c>
      <c r="AA30" s="8">
        <v>50000</v>
      </c>
      <c r="AB30" s="8">
        <v>50000</v>
      </c>
      <c r="AC30" s="8">
        <v>33962.5</v>
      </c>
      <c r="AD30" s="8"/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1">
        <v>0</v>
      </c>
      <c r="AM30" s="8">
        <v>0</v>
      </c>
      <c r="AN30" s="81">
        <v>0</v>
      </c>
      <c r="AO30" s="8">
        <v>0</v>
      </c>
      <c r="AP30" s="8">
        <v>0</v>
      </c>
      <c r="AQ30" s="8">
        <v>0</v>
      </c>
      <c r="AR30" s="8"/>
      <c r="AS30" s="8">
        <f t="shared" si="14"/>
        <v>183962.5</v>
      </c>
      <c r="AT30" s="6">
        <f t="shared" si="7"/>
        <v>-28600</v>
      </c>
      <c r="AU30" s="85" t="b">
        <f t="shared" si="8"/>
        <v>0</v>
      </c>
      <c r="AV30" s="85" t="b">
        <f t="shared" si="9"/>
        <v>0</v>
      </c>
      <c r="AW30" s="85"/>
    </row>
    <row r="31" spans="1:49" s="86" customFormat="1" ht="12" customHeight="1" x14ac:dyDescent="0.35">
      <c r="A31" s="79"/>
      <c r="B31" s="103">
        <v>26</v>
      </c>
      <c r="C31" s="72" t="s">
        <v>57</v>
      </c>
      <c r="D31" s="73" t="s">
        <v>58</v>
      </c>
      <c r="E31" s="74"/>
      <c r="F31" s="74"/>
      <c r="G31" s="74">
        <v>147600</v>
      </c>
      <c r="H31" s="74">
        <f t="shared" si="15"/>
        <v>100800</v>
      </c>
      <c r="I31" s="75"/>
      <c r="J31" s="74"/>
      <c r="K31" s="74">
        <f t="shared" si="10"/>
        <v>-46800</v>
      </c>
      <c r="L31" s="76">
        <v>100800</v>
      </c>
      <c r="M31" s="74">
        <f>'Contract Sum'!E89</f>
        <v>100800</v>
      </c>
      <c r="N31" s="8"/>
      <c r="O31" s="8">
        <v>62500</v>
      </c>
      <c r="P31" s="8">
        <f>'QS Certified'!I20</f>
        <v>62500</v>
      </c>
      <c r="Q31" s="84">
        <f t="shared" si="2"/>
        <v>0.62003968253968256</v>
      </c>
      <c r="R31" s="76">
        <f t="shared" si="11"/>
        <v>38300</v>
      </c>
      <c r="S31" s="76"/>
      <c r="T31" s="8">
        <v>62500</v>
      </c>
      <c r="U31" s="84">
        <f t="shared" si="3"/>
        <v>1</v>
      </c>
      <c r="V31" s="96">
        <f t="shared" si="5"/>
        <v>38300</v>
      </c>
      <c r="W31" s="96"/>
      <c r="X31" s="80">
        <f t="shared" si="12"/>
        <v>46800</v>
      </c>
      <c r="Y31" s="6"/>
      <c r="Z31" s="6">
        <v>25100</v>
      </c>
      <c r="AA31" s="6">
        <v>20000</v>
      </c>
      <c r="AB31" s="6">
        <v>20000</v>
      </c>
      <c r="AC31" s="6">
        <v>20000</v>
      </c>
      <c r="AD31" s="6"/>
      <c r="AE31" s="6"/>
      <c r="AF31" s="8"/>
      <c r="AG31" s="8"/>
      <c r="AH31" s="8"/>
      <c r="AI31" s="8"/>
      <c r="AJ31" s="8"/>
      <c r="AK31" s="8"/>
      <c r="AL31" s="81"/>
      <c r="AM31" s="8"/>
      <c r="AN31" s="81"/>
      <c r="AO31" s="8"/>
      <c r="AP31" s="8"/>
      <c r="AQ31" s="8"/>
      <c r="AR31" s="8"/>
      <c r="AS31" s="8">
        <f t="shared" si="14"/>
        <v>85100</v>
      </c>
      <c r="AT31" s="6">
        <f t="shared" si="7"/>
        <v>46800</v>
      </c>
      <c r="AU31" s="85" t="b">
        <f t="shared" si="8"/>
        <v>0</v>
      </c>
      <c r="AV31" s="85" t="b">
        <f t="shared" si="9"/>
        <v>0</v>
      </c>
      <c r="AW31" s="85"/>
    </row>
    <row r="32" spans="1:49" s="86" customFormat="1" ht="12" customHeight="1" x14ac:dyDescent="0.35">
      <c r="A32" s="79"/>
      <c r="B32" s="103">
        <v>27</v>
      </c>
      <c r="C32" s="72" t="s">
        <v>59</v>
      </c>
      <c r="D32" s="73" t="s">
        <v>60</v>
      </c>
      <c r="E32" s="74"/>
      <c r="F32" s="74"/>
      <c r="G32" s="74">
        <v>170000</v>
      </c>
      <c r="H32" s="74">
        <f t="shared" si="15"/>
        <v>182500</v>
      </c>
      <c r="I32" s="75"/>
      <c r="J32" s="74"/>
      <c r="K32" s="74">
        <f t="shared" si="10"/>
        <v>12500</v>
      </c>
      <c r="L32" s="76">
        <v>182500</v>
      </c>
      <c r="M32" s="74">
        <f>'Contract Sum'!G100</f>
        <v>182500</v>
      </c>
      <c r="N32" s="8"/>
      <c r="O32" s="8">
        <v>64775</v>
      </c>
      <c r="P32" s="8">
        <f>'QS Certified'!I21</f>
        <v>143350</v>
      </c>
      <c r="Q32" s="84">
        <f t="shared" si="2"/>
        <v>0.35493150684931507</v>
      </c>
      <c r="R32" s="76">
        <f t="shared" si="11"/>
        <v>117725</v>
      </c>
      <c r="S32" s="76"/>
      <c r="T32" s="8">
        <v>64775</v>
      </c>
      <c r="U32" s="84">
        <f t="shared" si="3"/>
        <v>1</v>
      </c>
      <c r="V32" s="96">
        <f t="shared" si="5"/>
        <v>117725</v>
      </c>
      <c r="W32" s="96"/>
      <c r="X32" s="80">
        <f t="shared" si="12"/>
        <v>-12500</v>
      </c>
      <c r="Y32" s="6"/>
      <c r="Z32" s="6">
        <v>20000</v>
      </c>
      <c r="AA32" s="6">
        <v>20000</v>
      </c>
      <c r="AB32" s="6">
        <v>20000</v>
      </c>
      <c r="AC32" s="6">
        <f>25000-825</f>
        <v>24175</v>
      </c>
      <c r="AD32" s="8">
        <v>21050</v>
      </c>
      <c r="AE32" s="6"/>
      <c r="AF32" s="8"/>
      <c r="AG32" s="8"/>
      <c r="AH32" s="8"/>
      <c r="AI32" s="8"/>
      <c r="AJ32" s="8"/>
      <c r="AK32" s="8"/>
      <c r="AL32" s="81"/>
      <c r="AM32" s="8"/>
      <c r="AN32" s="81"/>
      <c r="AO32" s="8"/>
      <c r="AP32" s="8"/>
      <c r="AQ32" s="8"/>
      <c r="AR32" s="8"/>
      <c r="AS32" s="8">
        <f t="shared" si="14"/>
        <v>105225</v>
      </c>
      <c r="AT32" s="6">
        <f t="shared" si="7"/>
        <v>-12500</v>
      </c>
      <c r="AU32" s="85" t="b">
        <f t="shared" si="8"/>
        <v>0</v>
      </c>
      <c r="AV32" s="85" t="b">
        <f t="shared" si="9"/>
        <v>0</v>
      </c>
      <c r="AW32" s="85"/>
    </row>
    <row r="33" spans="1:49" s="86" customFormat="1" ht="12" customHeight="1" x14ac:dyDescent="0.35">
      <c r="A33" s="79"/>
      <c r="B33" s="103">
        <v>28</v>
      </c>
      <c r="C33" s="72" t="s">
        <v>61</v>
      </c>
      <c r="D33" s="73" t="s">
        <v>62</v>
      </c>
      <c r="E33" s="74"/>
      <c r="F33" s="74"/>
      <c r="G33" s="74">
        <v>2444736</v>
      </c>
      <c r="H33" s="74">
        <f t="shared" si="15"/>
        <v>3419895</v>
      </c>
      <c r="I33" s="75"/>
      <c r="J33" s="74"/>
      <c r="K33" s="74">
        <f t="shared" si="10"/>
        <v>975159</v>
      </c>
      <c r="L33" s="76">
        <v>3419895</v>
      </c>
      <c r="M33" s="74">
        <f>'Contract Sum'!G24</f>
        <v>3419895</v>
      </c>
      <c r="N33" s="8"/>
      <c r="O33" s="8">
        <v>1752944</v>
      </c>
      <c r="P33" s="8">
        <f>'QS Certified'!I22</f>
        <v>1958694</v>
      </c>
      <c r="Q33" s="84">
        <f t="shared" si="2"/>
        <v>0.51257246202003282</v>
      </c>
      <c r="R33" s="76">
        <f t="shared" si="11"/>
        <v>1666951</v>
      </c>
      <c r="S33" s="76"/>
      <c r="T33" s="8">
        <f>1547194+205750</f>
        <v>1752944</v>
      </c>
      <c r="U33" s="84">
        <f t="shared" si="3"/>
        <v>1</v>
      </c>
      <c r="V33" s="96">
        <f t="shared" si="5"/>
        <v>1666951</v>
      </c>
      <c r="W33" s="96"/>
      <c r="X33" s="80">
        <f t="shared" si="12"/>
        <v>-975159</v>
      </c>
      <c r="Y33" s="8"/>
      <c r="Z33" s="8">
        <v>220805.875</v>
      </c>
      <c r="AA33" s="8">
        <v>273227.75</v>
      </c>
      <c r="AB33" s="80">
        <v>197758.375</v>
      </c>
      <c r="AC33" s="8">
        <v>0</v>
      </c>
      <c r="AD33" s="8"/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1">
        <v>0</v>
      </c>
      <c r="AM33" s="8">
        <v>0</v>
      </c>
      <c r="AN33" s="81">
        <v>0</v>
      </c>
      <c r="AO33" s="8">
        <v>0</v>
      </c>
      <c r="AP33" s="8">
        <v>0</v>
      </c>
      <c r="AQ33" s="8">
        <v>0</v>
      </c>
      <c r="AR33" s="8"/>
      <c r="AS33" s="8">
        <f t="shared" si="14"/>
        <v>691792</v>
      </c>
      <c r="AT33" s="6">
        <f t="shared" si="7"/>
        <v>-975159</v>
      </c>
      <c r="AU33" s="85" t="b">
        <f t="shared" si="8"/>
        <v>0</v>
      </c>
      <c r="AV33" s="85" t="b">
        <f t="shared" si="9"/>
        <v>0</v>
      </c>
      <c r="AW33" s="85"/>
    </row>
    <row r="34" spans="1:49" s="86" customFormat="1" ht="12" customHeight="1" x14ac:dyDescent="0.35">
      <c r="A34" s="79"/>
      <c r="B34" s="103">
        <v>30</v>
      </c>
      <c r="C34" s="72" t="s">
        <v>63</v>
      </c>
      <c r="D34" s="73" t="s">
        <v>64</v>
      </c>
      <c r="E34" s="74"/>
      <c r="F34" s="74"/>
      <c r="G34" s="74">
        <v>875040.42</v>
      </c>
      <c r="H34" s="74">
        <f t="shared" si="13"/>
        <v>1125100.4100000001</v>
      </c>
      <c r="I34" s="75"/>
      <c r="J34" s="74"/>
      <c r="K34" s="74">
        <f t="shared" si="10"/>
        <v>250059.99000000011</v>
      </c>
      <c r="L34" s="76">
        <v>1125100.4100000001</v>
      </c>
      <c r="M34" s="74">
        <f>'Contract Sum'!E50</f>
        <v>1125100.4100000001</v>
      </c>
      <c r="N34" s="8"/>
      <c r="O34" s="8">
        <v>397704.42</v>
      </c>
      <c r="P34" s="8">
        <f>'QS Certified'!I23</f>
        <v>397704.42</v>
      </c>
      <c r="Q34" s="84">
        <f t="shared" si="2"/>
        <v>0.35348349042020161</v>
      </c>
      <c r="R34" s="76">
        <f t="shared" si="11"/>
        <v>727395.99000000022</v>
      </c>
      <c r="S34" s="76"/>
      <c r="T34" s="8">
        <f>197080.42+91473.84</f>
        <v>288554.26</v>
      </c>
      <c r="U34" s="84">
        <f t="shared" si="3"/>
        <v>0.72554954254720128</v>
      </c>
      <c r="V34" s="96">
        <f t="shared" si="5"/>
        <v>836546.15000000014</v>
      </c>
      <c r="W34" s="96"/>
      <c r="X34" s="80">
        <f t="shared" si="12"/>
        <v>-250059.99000000011</v>
      </c>
      <c r="Y34" s="8"/>
      <c r="Z34" s="8">
        <v>150000</v>
      </c>
      <c r="AA34" s="8">
        <v>150000</v>
      </c>
      <c r="AB34" s="8">
        <v>150000</v>
      </c>
      <c r="AC34" s="8">
        <f>125000+11486.16</f>
        <v>136486.16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1">
        <v>0</v>
      </c>
      <c r="AM34" s="8">
        <v>0</v>
      </c>
      <c r="AN34" s="81">
        <v>0</v>
      </c>
      <c r="AO34" s="8">
        <v>0</v>
      </c>
      <c r="AP34" s="8">
        <v>0</v>
      </c>
      <c r="AQ34" s="8">
        <v>0</v>
      </c>
      <c r="AR34" s="8"/>
      <c r="AS34" s="8">
        <f t="shared" si="14"/>
        <v>586486.16</v>
      </c>
      <c r="AT34" s="6">
        <f t="shared" si="7"/>
        <v>-250059.99000000011</v>
      </c>
      <c r="AU34" s="85" t="b">
        <f t="shared" si="8"/>
        <v>0</v>
      </c>
      <c r="AV34" s="85" t="b">
        <f t="shared" si="9"/>
        <v>0</v>
      </c>
      <c r="AW34" s="85"/>
    </row>
    <row r="35" spans="1:49" s="86" customFormat="1" ht="12" customHeight="1" x14ac:dyDescent="0.35">
      <c r="A35" s="79"/>
      <c r="B35" s="103">
        <v>31</v>
      </c>
      <c r="C35" s="72" t="s">
        <v>65</v>
      </c>
      <c r="D35" s="73" t="s">
        <v>66</v>
      </c>
      <c r="E35" s="74"/>
      <c r="F35" s="74"/>
      <c r="G35" s="74">
        <v>320000</v>
      </c>
      <c r="H35" s="74">
        <f t="shared" si="13"/>
        <v>325000</v>
      </c>
      <c r="I35" s="75"/>
      <c r="J35" s="74"/>
      <c r="K35" s="74">
        <f t="shared" si="10"/>
        <v>5000</v>
      </c>
      <c r="L35" s="76">
        <v>325000</v>
      </c>
      <c r="M35" s="74">
        <f>'Contract Sum'!G104</f>
        <v>325000</v>
      </c>
      <c r="N35" s="8"/>
      <c r="O35" s="8">
        <v>243750</v>
      </c>
      <c r="P35" s="8">
        <f>'QS Certified'!I24</f>
        <v>145839.21999999997</v>
      </c>
      <c r="Q35" s="84">
        <f t="shared" si="2"/>
        <v>0.75</v>
      </c>
      <c r="R35" s="76">
        <f t="shared" si="11"/>
        <v>81250</v>
      </c>
      <c r="S35" s="76"/>
      <c r="T35" s="8">
        <f>81250+81250+81250</f>
        <v>243750</v>
      </c>
      <c r="U35" s="84">
        <f t="shared" si="3"/>
        <v>1</v>
      </c>
      <c r="V35" s="96">
        <f t="shared" si="5"/>
        <v>81250</v>
      </c>
      <c r="W35" s="96"/>
      <c r="X35" s="80">
        <f t="shared" si="12"/>
        <v>-5000</v>
      </c>
      <c r="Y35" s="8"/>
      <c r="Z35" s="8">
        <v>50000</v>
      </c>
      <c r="AA35" s="8">
        <v>26250</v>
      </c>
      <c r="AB35" s="8"/>
      <c r="AC35" s="8"/>
      <c r="AD35" s="8"/>
      <c r="AE35" s="8"/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1">
        <v>0</v>
      </c>
      <c r="AM35" s="8">
        <v>0</v>
      </c>
      <c r="AN35" s="81">
        <v>0</v>
      </c>
      <c r="AO35" s="8">
        <v>0</v>
      </c>
      <c r="AP35" s="8">
        <v>0</v>
      </c>
      <c r="AQ35" s="8">
        <v>0</v>
      </c>
      <c r="AR35" s="8"/>
      <c r="AS35" s="8">
        <f t="shared" si="14"/>
        <v>76250</v>
      </c>
      <c r="AT35" s="6">
        <f t="shared" si="7"/>
        <v>-5000</v>
      </c>
      <c r="AU35" s="85" t="b">
        <f t="shared" si="8"/>
        <v>0</v>
      </c>
      <c r="AV35" s="85" t="b">
        <f t="shared" si="9"/>
        <v>0</v>
      </c>
      <c r="AW35" s="85"/>
    </row>
    <row r="36" spans="1:49" s="86" customFormat="1" ht="12" customHeight="1" x14ac:dyDescent="0.35">
      <c r="A36" s="277"/>
      <c r="B36" s="103">
        <v>32</v>
      </c>
      <c r="C36" s="72" t="s">
        <v>67</v>
      </c>
      <c r="D36" s="73" t="s">
        <v>442</v>
      </c>
      <c r="E36" s="74"/>
      <c r="F36" s="74"/>
      <c r="G36" s="74">
        <v>46500</v>
      </c>
      <c r="H36" s="74">
        <f t="shared" si="13"/>
        <v>33170</v>
      </c>
      <c r="I36" s="75"/>
      <c r="J36" s="74"/>
      <c r="K36" s="74">
        <f t="shared" si="10"/>
        <v>-13330</v>
      </c>
      <c r="L36" s="76">
        <v>33170</v>
      </c>
      <c r="M36" s="74">
        <f>'Contract Sum'!G108</f>
        <v>33170</v>
      </c>
      <c r="N36" s="8"/>
      <c r="O36" s="8">
        <v>18600</v>
      </c>
      <c r="P36" s="8">
        <f>'QS Certified'!I25</f>
        <v>18600</v>
      </c>
      <c r="Q36" s="84">
        <f t="shared" si="2"/>
        <v>0.56074766355140182</v>
      </c>
      <c r="R36" s="76">
        <f t="shared" si="11"/>
        <v>14570</v>
      </c>
      <c r="S36" s="76"/>
      <c r="T36" s="8">
        <v>18600</v>
      </c>
      <c r="U36" s="84">
        <f t="shared" si="3"/>
        <v>1</v>
      </c>
      <c r="V36" s="96">
        <f t="shared" si="5"/>
        <v>14570</v>
      </c>
      <c r="W36" s="96"/>
      <c r="X36" s="80">
        <f t="shared" si="12"/>
        <v>13330</v>
      </c>
      <c r="Y36" s="8"/>
      <c r="Z36" s="8">
        <v>18600</v>
      </c>
      <c r="AA36" s="8">
        <f>18600-9300</f>
        <v>9300</v>
      </c>
      <c r="AB36" s="8"/>
      <c r="AC36" s="8"/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1">
        <v>0</v>
      </c>
      <c r="AM36" s="8">
        <v>0</v>
      </c>
      <c r="AN36" s="81">
        <v>0</v>
      </c>
      <c r="AO36" s="8">
        <v>0</v>
      </c>
      <c r="AP36" s="8">
        <v>0</v>
      </c>
      <c r="AQ36" s="8">
        <v>0</v>
      </c>
      <c r="AR36" s="8"/>
      <c r="AS36" s="8">
        <f t="shared" si="14"/>
        <v>27900</v>
      </c>
      <c r="AT36" s="6">
        <f t="shared" si="7"/>
        <v>13330</v>
      </c>
      <c r="AU36" s="85" t="b">
        <f t="shared" si="8"/>
        <v>0</v>
      </c>
      <c r="AV36" s="85" t="b">
        <f t="shared" si="9"/>
        <v>0</v>
      </c>
      <c r="AW36" s="85"/>
    </row>
    <row r="37" spans="1:49" s="86" customFormat="1" ht="12" customHeight="1" x14ac:dyDescent="0.35">
      <c r="A37" s="277"/>
      <c r="B37" s="103"/>
      <c r="C37" s="72"/>
      <c r="D37" s="73"/>
      <c r="E37" s="74"/>
      <c r="F37" s="74"/>
      <c r="G37" s="74">
        <v>70800</v>
      </c>
      <c r="H37" s="74"/>
      <c r="I37" s="75"/>
      <c r="J37" s="74"/>
      <c r="K37" s="74">
        <f t="shared" si="10"/>
        <v>-70800</v>
      </c>
      <c r="L37" s="76"/>
      <c r="M37" s="74"/>
      <c r="N37" s="8"/>
      <c r="O37" s="8">
        <v>35852.520000000004</v>
      </c>
      <c r="P37" s="8"/>
      <c r="Q37" s="84"/>
      <c r="R37" s="76"/>
      <c r="S37" s="76"/>
      <c r="T37" s="8"/>
      <c r="U37" s="84"/>
      <c r="V37" s="96"/>
      <c r="W37" s="96"/>
      <c r="X37" s="80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1"/>
      <c r="AM37" s="8"/>
      <c r="AN37" s="81"/>
      <c r="AO37" s="8"/>
      <c r="AP37" s="8"/>
      <c r="AQ37" s="8"/>
      <c r="AR37" s="8"/>
      <c r="AS37" s="8"/>
      <c r="AT37" s="6"/>
      <c r="AU37" s="85"/>
      <c r="AV37" s="85"/>
      <c r="AW37" s="85"/>
    </row>
    <row r="38" spans="1:49" s="86" customFormat="1" ht="15" customHeight="1" x14ac:dyDescent="0.35">
      <c r="A38" s="79"/>
      <c r="B38" s="103">
        <v>34</v>
      </c>
      <c r="C38" s="72" t="s">
        <v>183</v>
      </c>
      <c r="D38" s="73" t="s">
        <v>184</v>
      </c>
      <c r="E38" s="74"/>
      <c r="F38" s="74"/>
      <c r="G38" s="74">
        <v>328600</v>
      </c>
      <c r="H38" s="74">
        <f t="shared" si="13"/>
        <v>228600</v>
      </c>
      <c r="I38" s="75"/>
      <c r="J38" s="74"/>
      <c r="K38" s="74">
        <f t="shared" si="10"/>
        <v>-100000</v>
      </c>
      <c r="L38" s="76">
        <v>228600</v>
      </c>
      <c r="M38" s="74">
        <f>'Contract Sum'!E116</f>
        <v>228600</v>
      </c>
      <c r="N38" s="8"/>
      <c r="O38" s="8">
        <v>228600</v>
      </c>
      <c r="P38" s="8">
        <f>'QS Certified'!I27</f>
        <v>228600</v>
      </c>
      <c r="Q38" s="84">
        <f t="shared" si="2"/>
        <v>1</v>
      </c>
      <c r="R38" s="76">
        <f t="shared" si="11"/>
        <v>0</v>
      </c>
      <c r="S38" s="76"/>
      <c r="T38" s="8">
        <v>117000</v>
      </c>
      <c r="U38" s="84">
        <f t="shared" si="3"/>
        <v>0.51181102362204722</v>
      </c>
      <c r="V38" s="96">
        <f t="shared" si="5"/>
        <v>111600</v>
      </c>
      <c r="W38" s="96"/>
      <c r="X38" s="80">
        <f t="shared" si="12"/>
        <v>100000</v>
      </c>
      <c r="Y38" s="8"/>
      <c r="Z38" s="8">
        <v>60000</v>
      </c>
      <c r="AA38" s="8">
        <v>60000</v>
      </c>
      <c r="AB38" s="8">
        <v>91600</v>
      </c>
      <c r="AC38" s="8"/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1">
        <v>0</v>
      </c>
      <c r="AM38" s="8">
        <v>0</v>
      </c>
      <c r="AN38" s="81">
        <v>0</v>
      </c>
      <c r="AO38" s="8">
        <v>0</v>
      </c>
      <c r="AP38" s="8">
        <v>0</v>
      </c>
      <c r="AQ38" s="8">
        <v>0</v>
      </c>
      <c r="AR38" s="8"/>
      <c r="AS38" s="8">
        <f t="shared" si="14"/>
        <v>211600</v>
      </c>
      <c r="AT38" s="6">
        <f t="shared" si="7"/>
        <v>100000</v>
      </c>
      <c r="AU38" s="85" t="b">
        <f t="shared" si="8"/>
        <v>0</v>
      </c>
      <c r="AV38" s="85" t="b">
        <f t="shared" si="9"/>
        <v>0</v>
      </c>
      <c r="AW38" s="85"/>
    </row>
    <row r="39" spans="1:49" s="86" customFormat="1" ht="16.25" customHeight="1" x14ac:dyDescent="0.35">
      <c r="A39" s="79"/>
      <c r="B39" s="103">
        <v>35</v>
      </c>
      <c r="C39" s="72" t="s">
        <v>70</v>
      </c>
      <c r="D39" s="73" t="s">
        <v>71</v>
      </c>
      <c r="E39" s="74"/>
      <c r="F39" s="74"/>
      <c r="G39" s="74">
        <v>338800</v>
      </c>
      <c r="H39" s="74">
        <f t="shared" si="13"/>
        <v>3559806.25</v>
      </c>
      <c r="I39" s="75"/>
      <c r="J39" s="74"/>
      <c r="K39" s="74">
        <f t="shared" si="10"/>
        <v>3221006.25</v>
      </c>
      <c r="L39" s="76">
        <v>3559806.25</v>
      </c>
      <c r="M39" s="74">
        <f>'Contract Sum'!G111</f>
        <v>3559806.25</v>
      </c>
      <c r="N39" s="8"/>
      <c r="O39" s="8">
        <v>169400</v>
      </c>
      <c r="P39" s="8">
        <f>'QS Certified'!I28</f>
        <v>1059350.6000000001</v>
      </c>
      <c r="Q39" s="84">
        <f t="shared" si="2"/>
        <v>4.7586859537650399E-2</v>
      </c>
      <c r="R39" s="76">
        <f t="shared" si="11"/>
        <v>3390406.25</v>
      </c>
      <c r="S39" s="76"/>
      <c r="T39" s="8">
        <f>84700+84700</f>
        <v>169400</v>
      </c>
      <c r="U39" s="84">
        <f t="shared" si="3"/>
        <v>1</v>
      </c>
      <c r="V39" s="96">
        <f t="shared" si="5"/>
        <v>3390406.25</v>
      </c>
      <c r="W39" s="96"/>
      <c r="X39" s="80">
        <f t="shared" si="12"/>
        <v>-3221006.25</v>
      </c>
      <c r="Y39" s="8"/>
      <c r="Z39" s="8">
        <v>50000</v>
      </c>
      <c r="AA39" s="8">
        <v>50000</v>
      </c>
      <c r="AB39" s="8">
        <v>50000</v>
      </c>
      <c r="AC39" s="8">
        <v>19400</v>
      </c>
      <c r="AD39" s="8"/>
      <c r="AE39" s="8"/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1">
        <v>0</v>
      </c>
      <c r="AM39" s="8">
        <v>0</v>
      </c>
      <c r="AN39" s="81">
        <v>0</v>
      </c>
      <c r="AO39" s="8">
        <v>0</v>
      </c>
      <c r="AP39" s="8">
        <v>0</v>
      </c>
      <c r="AQ39" s="8">
        <v>0</v>
      </c>
      <c r="AR39" s="8"/>
      <c r="AS39" s="8">
        <f t="shared" si="14"/>
        <v>169400</v>
      </c>
      <c r="AT39" s="6">
        <f t="shared" si="7"/>
        <v>-3221006.25</v>
      </c>
      <c r="AU39" s="85" t="b">
        <f t="shared" si="8"/>
        <v>0</v>
      </c>
      <c r="AV39" s="85" t="b">
        <f t="shared" si="9"/>
        <v>0</v>
      </c>
      <c r="AW39" s="85"/>
    </row>
    <row r="40" spans="1:49" s="86" customFormat="1" ht="16.25" customHeight="1" x14ac:dyDescent="0.35">
      <c r="A40" s="79"/>
      <c r="B40" s="103">
        <v>36</v>
      </c>
      <c r="C40" s="72" t="s">
        <v>72</v>
      </c>
      <c r="D40" s="73" t="s">
        <v>73</v>
      </c>
      <c r="E40" s="74"/>
      <c r="F40" s="74"/>
      <c r="G40" s="74">
        <v>33170</v>
      </c>
      <c r="H40" s="74">
        <f t="shared" si="13"/>
        <v>33170</v>
      </c>
      <c r="I40" s="75"/>
      <c r="J40" s="74"/>
      <c r="K40" s="74">
        <f t="shared" si="10"/>
        <v>0</v>
      </c>
      <c r="L40" s="76">
        <v>33170</v>
      </c>
      <c r="M40" s="74">
        <f>'Contract Sum'!E108</f>
        <v>33170</v>
      </c>
      <c r="N40" s="8"/>
      <c r="O40" s="8">
        <v>17414.25</v>
      </c>
      <c r="P40" s="8">
        <f>O40</f>
        <v>17414.25</v>
      </c>
      <c r="Q40" s="84">
        <f t="shared" si="2"/>
        <v>0.52500000000000002</v>
      </c>
      <c r="R40" s="76">
        <f t="shared" si="11"/>
        <v>15755.75</v>
      </c>
      <c r="S40" s="76"/>
      <c r="T40" s="8">
        <v>16585</v>
      </c>
      <c r="U40" s="84">
        <f t="shared" si="3"/>
        <v>0.95238095238095233</v>
      </c>
      <c r="V40" s="96">
        <f t="shared" si="5"/>
        <v>16585</v>
      </c>
      <c r="W40" s="96"/>
      <c r="X40" s="80">
        <f t="shared" si="12"/>
        <v>0</v>
      </c>
      <c r="Y40" s="8"/>
      <c r="Z40" s="8">
        <v>16585</v>
      </c>
      <c r="AA40" s="8"/>
      <c r="AB40" s="8">
        <v>0</v>
      </c>
      <c r="AC40" s="8"/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1">
        <v>0</v>
      </c>
      <c r="AM40" s="8">
        <v>0</v>
      </c>
      <c r="AN40" s="81">
        <v>0</v>
      </c>
      <c r="AO40" s="8">
        <v>0</v>
      </c>
      <c r="AP40" s="8">
        <v>0</v>
      </c>
      <c r="AQ40" s="8">
        <v>0</v>
      </c>
      <c r="AR40" s="8"/>
      <c r="AS40" s="8">
        <f t="shared" si="14"/>
        <v>16585</v>
      </c>
      <c r="AT40" s="6">
        <f t="shared" si="7"/>
        <v>0</v>
      </c>
      <c r="AU40" s="85" t="b">
        <f t="shared" si="8"/>
        <v>1</v>
      </c>
      <c r="AV40" s="85" t="b">
        <f t="shared" si="9"/>
        <v>1</v>
      </c>
      <c r="AW40" s="85"/>
    </row>
    <row r="41" spans="1:49" s="86" customFormat="1" ht="16.25" customHeight="1" x14ac:dyDescent="0.35">
      <c r="A41" s="79"/>
      <c r="B41" s="103"/>
      <c r="C41" s="72" t="s">
        <v>443</v>
      </c>
      <c r="D41" s="73" t="s">
        <v>339</v>
      </c>
      <c r="E41" s="74"/>
      <c r="F41" s="74"/>
      <c r="G41" s="74"/>
      <c r="H41" s="74"/>
      <c r="I41" s="75"/>
      <c r="J41" s="74"/>
      <c r="K41" s="74">
        <f t="shared" si="10"/>
        <v>180000</v>
      </c>
      <c r="L41" s="76">
        <v>180000</v>
      </c>
      <c r="M41" s="74">
        <f>'Contract Sum'!E120</f>
        <v>180000</v>
      </c>
      <c r="N41" s="8"/>
      <c r="O41" s="8">
        <v>0</v>
      </c>
      <c r="P41" s="8">
        <f>'QS Certified'!I32</f>
        <v>40000</v>
      </c>
      <c r="Q41" s="84"/>
      <c r="R41" s="76">
        <f>L41-O41</f>
        <v>180000</v>
      </c>
      <c r="S41" s="76"/>
      <c r="T41" s="8"/>
      <c r="U41" s="84"/>
      <c r="V41" s="96"/>
      <c r="W41" s="96"/>
      <c r="X41" s="80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1"/>
      <c r="AM41" s="8"/>
      <c r="AN41" s="81"/>
      <c r="AO41" s="8"/>
      <c r="AP41" s="8"/>
      <c r="AQ41" s="8"/>
      <c r="AR41" s="8"/>
      <c r="AS41" s="8"/>
      <c r="AT41" s="6"/>
      <c r="AU41" s="85"/>
      <c r="AV41" s="85"/>
      <c r="AW41" s="85"/>
    </row>
    <row r="42" spans="1:49" s="86" customFormat="1" ht="16.25" customHeight="1" x14ac:dyDescent="0.35">
      <c r="A42" s="79"/>
      <c r="B42" s="103"/>
      <c r="C42" s="72" t="s">
        <v>228</v>
      </c>
      <c r="D42" s="73" t="s">
        <v>445</v>
      </c>
      <c r="E42" s="74"/>
      <c r="F42" s="74"/>
      <c r="G42" s="74"/>
      <c r="H42" s="74"/>
      <c r="I42" s="75"/>
      <c r="J42" s="74"/>
      <c r="K42" s="74">
        <f t="shared" si="10"/>
        <v>55000</v>
      </c>
      <c r="L42" s="76">
        <v>55000</v>
      </c>
      <c r="M42" s="74">
        <f>'Contract Sum'!E114</f>
        <v>55000</v>
      </c>
      <c r="N42" s="8"/>
      <c r="O42" s="8"/>
      <c r="P42" s="8">
        <f>'QS Certified'!I31</f>
        <v>33000</v>
      </c>
      <c r="Q42" s="84"/>
      <c r="R42" s="76"/>
      <c r="S42" s="76"/>
      <c r="T42" s="8"/>
      <c r="U42" s="84"/>
      <c r="V42" s="96"/>
      <c r="W42" s="96"/>
      <c r="X42" s="80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1"/>
      <c r="AM42" s="8"/>
      <c r="AN42" s="81"/>
      <c r="AO42" s="8"/>
      <c r="AP42" s="8"/>
      <c r="AQ42" s="8"/>
      <c r="AR42" s="8"/>
      <c r="AS42" s="8"/>
      <c r="AT42" s="6"/>
      <c r="AU42" s="85"/>
      <c r="AV42" s="85"/>
      <c r="AW42" s="85"/>
    </row>
    <row r="43" spans="1:49" s="100" customFormat="1" x14ac:dyDescent="0.35">
      <c r="A43" s="97"/>
      <c r="B43" s="103">
        <v>37</v>
      </c>
      <c r="C43" s="583" t="s">
        <v>74</v>
      </c>
      <c r="D43" s="561"/>
      <c r="E43" s="98">
        <v>14528816.199999999</v>
      </c>
      <c r="F43" s="98">
        <v>14282191.190000001</v>
      </c>
      <c r="G43" s="98">
        <v>25127809.840000004</v>
      </c>
      <c r="H43" s="98">
        <v>25127809.840000004</v>
      </c>
      <c r="I43" s="584">
        <v>1.2867317445579349E-2</v>
      </c>
      <c r="J43" s="148">
        <v>-238062.55000000075</v>
      </c>
      <c r="K43" s="74">
        <f t="shared" si="10"/>
        <v>0</v>
      </c>
      <c r="L43" s="98">
        <v>25127809.840000004</v>
      </c>
      <c r="M43" s="98">
        <v>25127809.840000004</v>
      </c>
      <c r="N43" s="5"/>
      <c r="O43" s="67">
        <v>25127809.840000004</v>
      </c>
      <c r="P43" s="98">
        <v>25127809.840000004</v>
      </c>
      <c r="Q43" s="99">
        <v>1</v>
      </c>
      <c r="R43" s="67">
        <v>0</v>
      </c>
      <c r="S43" s="67"/>
      <c r="T43" s="67">
        <v>25127809.840000004</v>
      </c>
      <c r="U43" s="84">
        <v>1</v>
      </c>
      <c r="V43" s="67">
        <v>0</v>
      </c>
      <c r="W43" s="98">
        <v>0</v>
      </c>
      <c r="X43" s="80">
        <v>0</v>
      </c>
      <c r="Y43" s="8"/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71">
        <v>0</v>
      </c>
      <c r="AM43" s="8">
        <v>0</v>
      </c>
      <c r="AN43" s="71">
        <v>0</v>
      </c>
      <c r="AO43" s="8">
        <v>0</v>
      </c>
      <c r="AP43" s="8">
        <v>0</v>
      </c>
      <c r="AQ43" s="8">
        <v>0</v>
      </c>
      <c r="AR43" s="6"/>
      <c r="AS43" s="8">
        <v>0</v>
      </c>
      <c r="AT43" s="6">
        <v>0</v>
      </c>
      <c r="AU43" s="85" t="b">
        <v>1</v>
      </c>
      <c r="AV43" s="85" t="b">
        <v>1</v>
      </c>
      <c r="AW43" s="6"/>
    </row>
    <row r="44" spans="1:49" s="63" customFormat="1" ht="12" customHeight="1" thickBot="1" x14ac:dyDescent="0.4">
      <c r="A44" s="104"/>
      <c r="B44" s="105"/>
      <c r="C44" s="106" t="s">
        <v>76</v>
      </c>
      <c r="D44" s="106"/>
      <c r="E44" s="107">
        <f>E12+E43</f>
        <v>46513630</v>
      </c>
      <c r="F44" s="107">
        <f>F12+F43</f>
        <v>57662158.810000002</v>
      </c>
      <c r="G44" s="108">
        <f>G12+G43</f>
        <v>93833106.626190484</v>
      </c>
      <c r="H44" s="108">
        <f>H12+H43</f>
        <v>97972209.430708334</v>
      </c>
      <c r="I44" s="109">
        <f>I12+I43</f>
        <v>6.377229850235025E-2</v>
      </c>
      <c r="J44" s="107">
        <f>H44-E44</f>
        <v>51458579.430708334</v>
      </c>
      <c r="K44" s="108">
        <f>L44-G44</f>
        <v>4139102.8045178503</v>
      </c>
      <c r="L44" s="108">
        <f>L12+L43</f>
        <v>97972209.430708334</v>
      </c>
      <c r="M44" s="108">
        <f>M12+M43</f>
        <v>123334399.27070834</v>
      </c>
      <c r="N44" s="110"/>
      <c r="O44" s="107">
        <f>O12+O43</f>
        <v>82573372.350000024</v>
      </c>
      <c r="P44" s="108">
        <f>P12+P43</f>
        <v>84285342.751000017</v>
      </c>
      <c r="Q44" s="111">
        <f>IF(L44=0,0,O44/L44)</f>
        <v>0.84282443796881745</v>
      </c>
      <c r="R44" s="107">
        <f>R12+R43</f>
        <v>15614689.600708334</v>
      </c>
      <c r="S44" s="112"/>
      <c r="T44" s="107">
        <f>T12+T43</f>
        <v>81569646.184500009</v>
      </c>
      <c r="U44" s="111">
        <f>IF(O44=0,0,T44/O44)</f>
        <v>0.9878444329335907</v>
      </c>
      <c r="V44" s="107">
        <f>V12+V43</f>
        <v>16402563.246208332</v>
      </c>
      <c r="W44" s="76"/>
      <c r="X44" s="80">
        <f>AT44</f>
        <v>-7451224.2861178573</v>
      </c>
      <c r="Y44" s="107">
        <f t="shared" ref="Y44:AQ44" si="16">SUM(Y12:Y43)</f>
        <v>0</v>
      </c>
      <c r="Z44" s="107">
        <f t="shared" si="16"/>
        <v>2305915.5574476197</v>
      </c>
      <c r="AA44" s="107">
        <f t="shared" si="16"/>
        <v>2163684.2195904767</v>
      </c>
      <c r="AB44" s="107">
        <f t="shared" si="16"/>
        <v>1759345.8810190486</v>
      </c>
      <c r="AC44" s="107">
        <f t="shared" si="16"/>
        <v>1497372.5965333281</v>
      </c>
      <c r="AD44" s="107">
        <f t="shared" si="16"/>
        <v>694425.91000000015</v>
      </c>
      <c r="AE44" s="107">
        <f t="shared" si="16"/>
        <v>382420</v>
      </c>
      <c r="AF44" s="107">
        <f t="shared" si="16"/>
        <v>148174.79550000009</v>
      </c>
      <c r="AG44" s="107">
        <f t="shared" si="16"/>
        <v>0</v>
      </c>
      <c r="AH44" s="107">
        <f t="shared" si="16"/>
        <v>0</v>
      </c>
      <c r="AI44" s="107">
        <f t="shared" si="16"/>
        <v>0</v>
      </c>
      <c r="AJ44" s="107">
        <f t="shared" si="16"/>
        <v>0</v>
      </c>
      <c r="AK44" s="107">
        <f t="shared" si="16"/>
        <v>0</v>
      </c>
      <c r="AL44" s="107">
        <f t="shared" si="16"/>
        <v>0</v>
      </c>
      <c r="AM44" s="107">
        <f t="shared" si="16"/>
        <v>0</v>
      </c>
      <c r="AN44" s="107">
        <f t="shared" si="16"/>
        <v>0</v>
      </c>
      <c r="AO44" s="107">
        <f t="shared" si="16"/>
        <v>0</v>
      </c>
      <c r="AP44" s="107">
        <f t="shared" si="16"/>
        <v>0</v>
      </c>
      <c r="AQ44" s="107">
        <f t="shared" si="16"/>
        <v>0</v>
      </c>
      <c r="AR44" s="60"/>
      <c r="AS44" s="113">
        <f t="shared" ref="AS44" si="17">SUM(Y44:AQ44)</f>
        <v>8951338.9600904752</v>
      </c>
      <c r="AT44" s="113">
        <f>AS44-V44</f>
        <v>-7451224.2861178573</v>
      </c>
      <c r="AU44" s="114" t="b">
        <f>AS44=V44</f>
        <v>0</v>
      </c>
      <c r="AV44" s="114" t="b">
        <f>(AS44+T44)=H44</f>
        <v>0</v>
      </c>
    </row>
    <row r="45" spans="1:49" s="63" customFormat="1" ht="12" customHeight="1" thickTop="1" x14ac:dyDescent="0.35">
      <c r="A45" s="104"/>
      <c r="B45" s="390"/>
      <c r="C45" s="389"/>
      <c r="D45" s="389"/>
      <c r="E45" s="112"/>
      <c r="F45" s="112"/>
      <c r="G45" s="156"/>
      <c r="H45" s="156"/>
      <c r="I45" s="156"/>
      <c r="J45" s="388"/>
      <c r="K45" s="112"/>
      <c r="L45" s="156"/>
      <c r="M45" s="156"/>
      <c r="N45" s="156"/>
      <c r="O45" s="161"/>
      <c r="P45" s="515"/>
      <c r="Q45" s="391"/>
      <c r="R45" s="112"/>
      <c r="S45" s="112"/>
      <c r="T45" s="112"/>
      <c r="U45" s="391"/>
      <c r="V45" s="112"/>
      <c r="W45" s="76"/>
      <c r="X45" s="80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60"/>
      <c r="AS45" s="194"/>
      <c r="AT45" s="194"/>
      <c r="AU45" s="197"/>
      <c r="AV45" s="197"/>
    </row>
    <row r="46" spans="1:49" s="63" customFormat="1" ht="12" customHeight="1" x14ac:dyDescent="0.35">
      <c r="A46" s="104"/>
      <c r="B46" s="390"/>
      <c r="C46" s="389"/>
      <c r="D46" s="389"/>
      <c r="E46" s="112"/>
      <c r="F46" s="112"/>
      <c r="G46" s="156"/>
      <c r="H46" s="156"/>
      <c r="I46" s="388"/>
      <c r="J46" s="112"/>
      <c r="K46" s="156"/>
      <c r="L46" s="156"/>
      <c r="M46" s="156"/>
      <c r="N46" s="161"/>
      <c r="O46" s="112"/>
      <c r="P46" s="508"/>
      <c r="Q46" s="391"/>
      <c r="R46" s="112"/>
      <c r="S46" s="112"/>
      <c r="T46" s="112"/>
      <c r="U46" s="391"/>
      <c r="V46" s="112"/>
      <c r="W46" s="76"/>
      <c r="X46" s="80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60"/>
      <c r="AS46" s="194"/>
      <c r="AT46" s="194"/>
      <c r="AU46" s="197"/>
      <c r="AV46" s="197"/>
    </row>
    <row r="47" spans="1:49" s="117" customFormat="1" ht="12" customHeight="1" x14ac:dyDescent="0.35">
      <c r="A47" s="115"/>
      <c r="B47" s="116"/>
      <c r="E47" s="118"/>
      <c r="F47" s="118"/>
      <c r="G47" s="119"/>
      <c r="H47" s="119"/>
      <c r="I47" s="119"/>
      <c r="J47" s="14"/>
      <c r="K47" s="5"/>
      <c r="L47" s="118"/>
      <c r="M47" s="121"/>
      <c r="N47" s="5"/>
      <c r="O47" s="118"/>
      <c r="P47" s="509"/>
      <c r="Q47" s="120"/>
      <c r="R47" s="118"/>
      <c r="S47" s="118"/>
      <c r="T47" s="118"/>
      <c r="U47" s="120"/>
      <c r="V47" s="119"/>
      <c r="W47" s="76"/>
      <c r="X47" s="80">
        <f t="shared" ref="X47:X67" si="18">AT47</f>
        <v>0</v>
      </c>
      <c r="Y47" s="118"/>
      <c r="Z47" s="121"/>
      <c r="AA47" s="118"/>
      <c r="AB47" s="121"/>
      <c r="AC47" s="118"/>
      <c r="AD47" s="118"/>
      <c r="AE47" s="118"/>
      <c r="AF47" s="118"/>
      <c r="AG47" s="118"/>
      <c r="AH47" s="118"/>
      <c r="AI47" s="118"/>
      <c r="AJ47" s="118"/>
      <c r="AK47" s="118"/>
      <c r="AL47" s="122"/>
      <c r="AM47" s="118"/>
      <c r="AN47" s="122"/>
      <c r="AO47" s="118"/>
      <c r="AP47" s="118"/>
      <c r="AQ47" s="118"/>
      <c r="AR47" s="118"/>
      <c r="AS47" s="118"/>
      <c r="AT47" s="14"/>
      <c r="AU47" s="14"/>
      <c r="AV47" s="14"/>
    </row>
    <row r="48" spans="1:49" s="63" customFormat="1" ht="12" customHeight="1" x14ac:dyDescent="0.35">
      <c r="A48" s="123"/>
      <c r="B48" s="64" t="s">
        <v>77</v>
      </c>
      <c r="C48" s="63" t="s">
        <v>78</v>
      </c>
      <c r="E48" s="60"/>
      <c r="F48" s="60"/>
      <c r="G48" s="60"/>
      <c r="H48" s="60"/>
      <c r="I48" s="60"/>
      <c r="J48" s="60"/>
      <c r="K48" s="60"/>
      <c r="L48" s="60"/>
      <c r="M48" s="62"/>
      <c r="N48" s="5"/>
      <c r="O48" s="60"/>
      <c r="P48" s="504"/>
      <c r="Q48" s="124"/>
      <c r="R48" s="60"/>
      <c r="S48" s="60"/>
      <c r="T48" s="60"/>
      <c r="U48" s="124"/>
      <c r="V48" s="60"/>
      <c r="W48" s="76"/>
      <c r="X48" s="80">
        <f t="shared" si="18"/>
        <v>0</v>
      </c>
      <c r="Y48" s="58"/>
      <c r="Z48" s="61"/>
      <c r="AA48" s="58"/>
      <c r="AB48" s="61"/>
      <c r="AC48" s="58"/>
      <c r="AD48" s="58"/>
      <c r="AE48" s="58"/>
      <c r="AF48" s="58"/>
      <c r="AG48" s="58"/>
      <c r="AH48" s="58"/>
      <c r="AI48" s="58"/>
      <c r="AJ48" s="58"/>
      <c r="AK48" s="58"/>
      <c r="AL48" s="61"/>
      <c r="AM48" s="58"/>
      <c r="AN48" s="61"/>
      <c r="AO48" s="58"/>
      <c r="AP48" s="58"/>
      <c r="AQ48" s="58"/>
      <c r="AR48" s="62"/>
      <c r="AS48" s="58"/>
      <c r="AT48" s="125"/>
      <c r="AU48" s="125"/>
      <c r="AV48" s="125"/>
    </row>
    <row r="49" spans="1:49" ht="17.25" customHeight="1" x14ac:dyDescent="0.35">
      <c r="A49" s="79"/>
      <c r="B49" s="126">
        <v>1</v>
      </c>
      <c r="C49" s="127" t="s">
        <v>79</v>
      </c>
      <c r="D49" s="89" t="s">
        <v>80</v>
      </c>
      <c r="E49" s="74">
        <v>5739077</v>
      </c>
      <c r="F49" s="74">
        <v>6465200</v>
      </c>
      <c r="G49" s="74">
        <v>8087188</v>
      </c>
      <c r="H49" s="74">
        <f>L49</f>
        <v>8087188</v>
      </c>
      <c r="I49" s="75">
        <f t="shared" ref="I49:I68" si="19">IF($L$117=0,0,L49/$L$117)</f>
        <v>7.0704809336672829E-3</v>
      </c>
      <c r="J49" s="74">
        <f t="shared" ref="J49:J68" si="20">H49-E49</f>
        <v>2348111</v>
      </c>
      <c r="K49" s="74">
        <f t="shared" ref="K49:K68" si="21">H49-G49</f>
        <v>0</v>
      </c>
      <c r="L49" s="128">
        <v>8087188</v>
      </c>
      <c r="M49" s="74"/>
      <c r="N49" s="8"/>
      <c r="O49" s="128">
        <v>8087188</v>
      </c>
      <c r="P49" s="516">
        <v>8087188</v>
      </c>
      <c r="Q49" s="75">
        <f t="shared" ref="Q49:Q68" si="22">IF(L49=0,0,O49/L49)</f>
        <v>1</v>
      </c>
      <c r="R49" s="74">
        <f t="shared" ref="R49:R68" si="23">H49-O49</f>
        <v>0</v>
      </c>
      <c r="S49" s="74"/>
      <c r="T49" s="128">
        <v>8087188</v>
      </c>
      <c r="U49" s="75">
        <f t="shared" ref="U49:U68" si="24">IF(O49=0,0,T49/O49)</f>
        <v>1</v>
      </c>
      <c r="V49" s="74">
        <f t="shared" ref="V49:V68" si="25">L49-T49</f>
        <v>0</v>
      </c>
      <c r="W49" s="74"/>
      <c r="X49" s="80">
        <f t="shared" si="18"/>
        <v>0</v>
      </c>
      <c r="Y49" s="5">
        <v>0</v>
      </c>
      <c r="Z49" s="8">
        <v>0</v>
      </c>
      <c r="AA49" s="5">
        <v>0</v>
      </c>
      <c r="AB49" s="8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71">
        <v>0</v>
      </c>
      <c r="AM49" s="5">
        <v>0</v>
      </c>
      <c r="AN49" s="71">
        <v>0</v>
      </c>
      <c r="AO49" s="8">
        <v>0</v>
      </c>
      <c r="AP49" s="8">
        <v>0</v>
      </c>
      <c r="AQ49" s="8">
        <v>0</v>
      </c>
      <c r="AR49" s="5"/>
      <c r="AS49" s="8">
        <f t="shared" ref="AS49:AS68" si="26">SUM(Y49:AQ49)</f>
        <v>0</v>
      </c>
      <c r="AT49" s="14">
        <f t="shared" ref="AT49:AT68" si="27">AS49-V49</f>
        <v>0</v>
      </c>
      <c r="AU49" s="14" t="b">
        <f t="shared" ref="AU49:AU68" si="28">AS49=V49</f>
        <v>1</v>
      </c>
      <c r="AV49" s="14" t="b">
        <f t="shared" ref="AV49:AV68" si="29">(AS49+T49)=H49</f>
        <v>1</v>
      </c>
    </row>
    <row r="50" spans="1:49" ht="17" customHeight="1" x14ac:dyDescent="0.35">
      <c r="A50" s="79"/>
      <c r="B50" s="126">
        <v>2</v>
      </c>
      <c r="C50" s="127" t="s">
        <v>81</v>
      </c>
      <c r="D50" s="89" t="s">
        <v>80</v>
      </c>
      <c r="E50" s="74">
        <v>0</v>
      </c>
      <c r="F50" s="74">
        <v>3500000</v>
      </c>
      <c r="G50" s="74">
        <v>75019.899999999994</v>
      </c>
      <c r="H50" s="74">
        <f t="shared" ref="H50:H67" si="30">L50</f>
        <v>75019.899999999994</v>
      </c>
      <c r="I50" s="75">
        <f t="shared" si="19"/>
        <v>6.5588529980461219E-5</v>
      </c>
      <c r="J50" s="74">
        <f t="shared" si="20"/>
        <v>75019.899999999994</v>
      </c>
      <c r="K50" s="74">
        <f t="shared" si="21"/>
        <v>0</v>
      </c>
      <c r="L50" s="129">
        <v>75019.899999999994</v>
      </c>
      <c r="M50" s="74"/>
      <c r="N50" s="8"/>
      <c r="O50" s="76">
        <v>75019.899999999994</v>
      </c>
      <c r="P50" s="506">
        <v>75019.899999999994</v>
      </c>
      <c r="Q50" s="75">
        <f t="shared" si="22"/>
        <v>1</v>
      </c>
      <c r="R50" s="80">
        <f t="shared" si="23"/>
        <v>0</v>
      </c>
      <c r="S50" s="74"/>
      <c r="T50" s="8">
        <v>75019.899999999994</v>
      </c>
      <c r="U50" s="75">
        <f t="shared" si="24"/>
        <v>1</v>
      </c>
      <c r="V50" s="74">
        <f t="shared" si="25"/>
        <v>0</v>
      </c>
      <c r="W50" s="74"/>
      <c r="X50" s="80">
        <f t="shared" si="18"/>
        <v>0</v>
      </c>
      <c r="Y50" s="5">
        <v>0</v>
      </c>
      <c r="Z50" s="5">
        <v>0</v>
      </c>
      <c r="AA50" s="8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71">
        <v>0</v>
      </c>
      <c r="AM50" s="5">
        <v>0</v>
      </c>
      <c r="AN50" s="71">
        <v>0</v>
      </c>
      <c r="AO50" s="8">
        <v>0</v>
      </c>
      <c r="AP50" s="8">
        <v>0</v>
      </c>
      <c r="AQ50" s="8">
        <v>0</v>
      </c>
      <c r="AR50" s="5"/>
      <c r="AS50" s="8">
        <f t="shared" si="26"/>
        <v>0</v>
      </c>
      <c r="AT50" s="14">
        <f t="shared" si="27"/>
        <v>0</v>
      </c>
      <c r="AU50" s="14" t="b">
        <f t="shared" si="28"/>
        <v>1</v>
      </c>
      <c r="AV50" s="14" t="b">
        <f t="shared" si="29"/>
        <v>1</v>
      </c>
      <c r="AW50" s="14"/>
    </row>
    <row r="51" spans="1:49" ht="12" customHeight="1" x14ac:dyDescent="0.35">
      <c r="A51" s="79"/>
      <c r="B51" s="126">
        <v>3</v>
      </c>
      <c r="C51" s="127" t="s">
        <v>82</v>
      </c>
      <c r="D51" s="89" t="s">
        <v>80</v>
      </c>
      <c r="E51" s="74">
        <v>150000</v>
      </c>
      <c r="F51" s="74">
        <v>150000</v>
      </c>
      <c r="G51" s="74">
        <v>958457</v>
      </c>
      <c r="H51" s="74">
        <f t="shared" si="30"/>
        <v>958457</v>
      </c>
      <c r="I51" s="75">
        <f t="shared" si="19"/>
        <v>8.3796146994974559E-4</v>
      </c>
      <c r="J51" s="74">
        <f t="shared" si="20"/>
        <v>808457</v>
      </c>
      <c r="K51" s="74">
        <f t="shared" si="21"/>
        <v>0</v>
      </c>
      <c r="L51" s="128">
        <v>958457</v>
      </c>
      <c r="M51" s="74"/>
      <c r="N51" s="8"/>
      <c r="O51" s="74">
        <f>101500+101500+104599.94+35576</f>
        <v>343175.94</v>
      </c>
      <c r="P51" s="505">
        <f>101500+101500+104599.94+35576</f>
        <v>343175.94</v>
      </c>
      <c r="Q51" s="75">
        <f t="shared" si="22"/>
        <v>0.35805042897073108</v>
      </c>
      <c r="R51" s="74">
        <f t="shared" si="23"/>
        <v>615281.06000000006</v>
      </c>
      <c r="S51" s="74"/>
      <c r="T51" s="8">
        <f>101500+140175.94+35576</f>
        <v>277251.94</v>
      </c>
      <c r="U51" s="75">
        <f t="shared" si="24"/>
        <v>0.80790028578343809</v>
      </c>
      <c r="V51" s="74">
        <f t="shared" si="25"/>
        <v>681205.06</v>
      </c>
      <c r="W51" s="74"/>
      <c r="X51" s="80">
        <f t="shared" si="18"/>
        <v>0</v>
      </c>
      <c r="Y51" s="5"/>
      <c r="Z51" s="5">
        <v>247000</v>
      </c>
      <c r="AA51" s="5">
        <v>100000</v>
      </c>
      <c r="AB51" s="5">
        <v>100000</v>
      </c>
      <c r="AC51" s="5">
        <v>100000</v>
      </c>
      <c r="AD51" s="5">
        <f>100000-31718.9399999999</f>
        <v>68281.0600000001</v>
      </c>
      <c r="AE51" s="5">
        <v>65924</v>
      </c>
      <c r="AF51" s="80"/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71">
        <v>0</v>
      </c>
      <c r="AM51" s="5">
        <v>0</v>
      </c>
      <c r="AN51" s="71">
        <v>0</v>
      </c>
      <c r="AO51" s="8">
        <v>0</v>
      </c>
      <c r="AP51" s="8">
        <v>0</v>
      </c>
      <c r="AQ51" s="8">
        <v>0</v>
      </c>
      <c r="AR51" s="5"/>
      <c r="AS51" s="8">
        <f t="shared" si="26"/>
        <v>681205.06</v>
      </c>
      <c r="AT51" s="14">
        <f t="shared" si="27"/>
        <v>0</v>
      </c>
      <c r="AU51" s="14" t="b">
        <f t="shared" si="28"/>
        <v>1</v>
      </c>
      <c r="AV51" s="14" t="b">
        <f t="shared" si="29"/>
        <v>1</v>
      </c>
    </row>
    <row r="52" spans="1:49" ht="16.5" customHeight="1" x14ac:dyDescent="0.35">
      <c r="A52" s="79"/>
      <c r="B52" s="126">
        <v>4</v>
      </c>
      <c r="C52" s="127" t="s">
        <v>83</v>
      </c>
      <c r="D52" s="89" t="s">
        <v>80</v>
      </c>
      <c r="E52" s="74">
        <v>1577000</v>
      </c>
      <c r="F52" s="74">
        <v>1577000</v>
      </c>
      <c r="G52" s="74">
        <v>1577000</v>
      </c>
      <c r="H52" s="74">
        <f>L52</f>
        <v>1577000</v>
      </c>
      <c r="I52" s="75">
        <f t="shared" si="19"/>
        <v>1.3787423307574037E-3</v>
      </c>
      <c r="J52" s="74">
        <f t="shared" si="20"/>
        <v>0</v>
      </c>
      <c r="K52" s="74">
        <f t="shared" si="21"/>
        <v>0</v>
      </c>
      <c r="L52" s="129">
        <v>1577000</v>
      </c>
      <c r="M52" s="74"/>
      <c r="N52" s="8"/>
      <c r="O52" s="74">
        <v>1577000</v>
      </c>
      <c r="P52" s="505">
        <v>1577000</v>
      </c>
      <c r="Q52" s="75">
        <f t="shared" si="22"/>
        <v>1</v>
      </c>
      <c r="R52" s="74">
        <f t="shared" si="23"/>
        <v>0</v>
      </c>
      <c r="S52" s="74"/>
      <c r="T52" s="8">
        <v>1577000</v>
      </c>
      <c r="U52" s="75">
        <f t="shared" si="24"/>
        <v>1</v>
      </c>
      <c r="V52" s="74">
        <f t="shared" si="25"/>
        <v>0</v>
      </c>
      <c r="W52" s="74"/>
      <c r="X52" s="80">
        <f t="shared" si="18"/>
        <v>0</v>
      </c>
      <c r="Y52" s="5">
        <v>0</v>
      </c>
      <c r="Z52" s="5">
        <v>0</v>
      </c>
      <c r="AA52" s="8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71">
        <v>0</v>
      </c>
      <c r="AM52" s="5">
        <v>0</v>
      </c>
      <c r="AN52" s="78">
        <v>0</v>
      </c>
      <c r="AO52" s="6">
        <v>0</v>
      </c>
      <c r="AP52" s="6">
        <v>0</v>
      </c>
      <c r="AQ52" s="6">
        <v>0</v>
      </c>
      <c r="AR52" s="5"/>
      <c r="AS52" s="8">
        <f t="shared" si="26"/>
        <v>0</v>
      </c>
      <c r="AT52" s="14">
        <f t="shared" si="27"/>
        <v>0</v>
      </c>
      <c r="AU52" s="14" t="b">
        <f t="shared" si="28"/>
        <v>1</v>
      </c>
      <c r="AV52" s="14" t="b">
        <f t="shared" si="29"/>
        <v>1</v>
      </c>
    </row>
    <row r="53" spans="1:49" ht="12" customHeight="1" x14ac:dyDescent="0.35">
      <c r="A53" s="79"/>
      <c r="B53" s="126">
        <v>5</v>
      </c>
      <c r="C53" s="127" t="s">
        <v>84</v>
      </c>
      <c r="D53" s="89" t="s">
        <v>85</v>
      </c>
      <c r="E53" s="74">
        <v>213649</v>
      </c>
      <c r="F53" s="74">
        <v>213649</v>
      </c>
      <c r="G53" s="74">
        <v>28920</v>
      </c>
      <c r="H53" s="74">
        <f t="shared" si="30"/>
        <v>28920</v>
      </c>
      <c r="I53" s="75">
        <f t="shared" si="19"/>
        <v>2.5284228411860566E-5</v>
      </c>
      <c r="J53" s="74">
        <f t="shared" si="20"/>
        <v>-184729</v>
      </c>
      <c r="K53" s="74">
        <f t="shared" si="21"/>
        <v>0</v>
      </c>
      <c r="L53" s="129">
        <v>28920</v>
      </c>
      <c r="M53" s="74"/>
      <c r="N53" s="8"/>
      <c r="O53" s="74">
        <v>28920</v>
      </c>
      <c r="P53" s="505">
        <v>28920</v>
      </c>
      <c r="Q53" s="75">
        <f t="shared" si="22"/>
        <v>1</v>
      </c>
      <c r="R53" s="74">
        <f t="shared" si="23"/>
        <v>0</v>
      </c>
      <c r="S53" s="74"/>
      <c r="T53" s="74">
        <v>28920</v>
      </c>
      <c r="U53" s="75">
        <f t="shared" si="24"/>
        <v>1</v>
      </c>
      <c r="V53" s="74">
        <f t="shared" si="25"/>
        <v>0</v>
      </c>
      <c r="W53" s="74"/>
      <c r="X53" s="80">
        <f t="shared" si="18"/>
        <v>0</v>
      </c>
      <c r="Y53" s="5">
        <v>0</v>
      </c>
      <c r="Z53" s="5">
        <v>0</v>
      </c>
      <c r="AA53" s="8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71">
        <v>0</v>
      </c>
      <c r="AM53" s="5">
        <v>0</v>
      </c>
      <c r="AN53" s="71">
        <v>0</v>
      </c>
      <c r="AO53" s="8">
        <v>0</v>
      </c>
      <c r="AP53" s="8">
        <v>0</v>
      </c>
      <c r="AQ53" s="8">
        <v>0</v>
      </c>
      <c r="AR53" s="5"/>
      <c r="AS53" s="8">
        <f t="shared" si="26"/>
        <v>0</v>
      </c>
      <c r="AT53" s="14">
        <f t="shared" si="27"/>
        <v>0</v>
      </c>
      <c r="AU53" s="14" t="b">
        <f t="shared" si="28"/>
        <v>1</v>
      </c>
      <c r="AV53" s="14" t="b">
        <f t="shared" si="29"/>
        <v>1</v>
      </c>
    </row>
    <row r="54" spans="1:49" ht="12" customHeight="1" x14ac:dyDescent="0.35">
      <c r="A54" s="79"/>
      <c r="B54" s="126">
        <v>6</v>
      </c>
      <c r="C54" s="127" t="s">
        <v>86</v>
      </c>
      <c r="D54" s="89"/>
      <c r="E54" s="74">
        <v>5000</v>
      </c>
      <c r="F54" s="74">
        <v>5000</v>
      </c>
      <c r="G54" s="74">
        <v>5000</v>
      </c>
      <c r="H54" s="74">
        <f t="shared" si="30"/>
        <v>5000</v>
      </c>
      <c r="I54" s="75">
        <f t="shared" si="19"/>
        <v>4.3714087848998216E-6</v>
      </c>
      <c r="J54" s="74">
        <f t="shared" si="20"/>
        <v>0</v>
      </c>
      <c r="K54" s="74">
        <f t="shared" si="21"/>
        <v>0</v>
      </c>
      <c r="L54" s="129">
        <v>5000</v>
      </c>
      <c r="M54" s="74"/>
      <c r="N54" s="8"/>
      <c r="O54" s="74">
        <v>0</v>
      </c>
      <c r="P54" s="505">
        <v>0</v>
      </c>
      <c r="Q54" s="75">
        <f t="shared" si="22"/>
        <v>0</v>
      </c>
      <c r="R54" s="74">
        <f t="shared" si="23"/>
        <v>5000</v>
      </c>
      <c r="S54" s="74"/>
      <c r="T54" s="74">
        <v>0</v>
      </c>
      <c r="U54" s="75">
        <f t="shared" si="24"/>
        <v>0</v>
      </c>
      <c r="V54" s="74">
        <f t="shared" si="25"/>
        <v>5000</v>
      </c>
      <c r="W54" s="74"/>
      <c r="X54" s="80">
        <f t="shared" si="18"/>
        <v>0</v>
      </c>
      <c r="Y54" s="5">
        <v>0</v>
      </c>
      <c r="Z54" s="5">
        <v>0</v>
      </c>
      <c r="AA54" s="5">
        <v>5000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71">
        <v>0</v>
      </c>
      <c r="AM54" s="5">
        <v>0</v>
      </c>
      <c r="AN54" s="71">
        <v>0</v>
      </c>
      <c r="AO54" s="8">
        <v>0</v>
      </c>
      <c r="AP54" s="8">
        <v>0</v>
      </c>
      <c r="AQ54" s="8">
        <v>0</v>
      </c>
      <c r="AR54" s="5"/>
      <c r="AS54" s="8">
        <f t="shared" si="26"/>
        <v>5000</v>
      </c>
      <c r="AT54" s="14">
        <f t="shared" si="27"/>
        <v>0</v>
      </c>
      <c r="AU54" s="14" t="b">
        <f t="shared" si="28"/>
        <v>1</v>
      </c>
      <c r="AV54" s="14" t="b">
        <f t="shared" si="29"/>
        <v>1</v>
      </c>
    </row>
    <row r="55" spans="1:49" ht="12" customHeight="1" x14ac:dyDescent="0.35">
      <c r="A55" s="79"/>
      <c r="B55" s="126">
        <v>7</v>
      </c>
      <c r="C55" s="130" t="s">
        <v>87</v>
      </c>
      <c r="D55" s="89" t="s">
        <v>88</v>
      </c>
      <c r="E55" s="74">
        <v>894554</v>
      </c>
      <c r="F55" s="74">
        <v>894554</v>
      </c>
      <c r="G55" s="74">
        <v>727472</v>
      </c>
      <c r="H55" s="74">
        <f t="shared" si="30"/>
        <v>727472</v>
      </c>
      <c r="I55" s="75">
        <f t="shared" si="19"/>
        <v>6.3601549831372858E-4</v>
      </c>
      <c r="J55" s="74">
        <f t="shared" si="20"/>
        <v>-167082</v>
      </c>
      <c r="K55" s="74">
        <f t="shared" si="21"/>
        <v>0</v>
      </c>
      <c r="L55" s="129">
        <v>727472</v>
      </c>
      <c r="M55" s="74"/>
      <c r="N55" s="8"/>
      <c r="O55" s="74">
        <v>727472</v>
      </c>
      <c r="P55" s="505">
        <v>727472</v>
      </c>
      <c r="Q55" s="75">
        <f t="shared" si="22"/>
        <v>1</v>
      </c>
      <c r="R55" s="74">
        <f t="shared" si="23"/>
        <v>0</v>
      </c>
      <c r="S55" s="74"/>
      <c r="T55" s="74">
        <v>727472</v>
      </c>
      <c r="U55" s="75">
        <f t="shared" si="24"/>
        <v>1</v>
      </c>
      <c r="V55" s="74">
        <f t="shared" si="25"/>
        <v>0</v>
      </c>
      <c r="W55" s="74"/>
      <c r="X55" s="80">
        <f t="shared" si="18"/>
        <v>0</v>
      </c>
      <c r="Y55" s="5">
        <v>0</v>
      </c>
      <c r="Z55" s="5">
        <v>0</v>
      </c>
      <c r="AA55" s="8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71">
        <v>0</v>
      </c>
      <c r="AM55" s="5">
        <v>0</v>
      </c>
      <c r="AN55" s="71">
        <v>0</v>
      </c>
      <c r="AO55" s="8">
        <v>0</v>
      </c>
      <c r="AP55" s="8">
        <v>0</v>
      </c>
      <c r="AQ55" s="8">
        <v>0</v>
      </c>
      <c r="AR55" s="5"/>
      <c r="AS55" s="8">
        <f t="shared" si="26"/>
        <v>0</v>
      </c>
      <c r="AT55" s="14">
        <f t="shared" si="27"/>
        <v>0</v>
      </c>
      <c r="AU55" s="14" t="b">
        <f t="shared" si="28"/>
        <v>1</v>
      </c>
      <c r="AV55" s="14" t="b">
        <f t="shared" si="29"/>
        <v>1</v>
      </c>
    </row>
    <row r="56" spans="1:49" x14ac:dyDescent="0.35">
      <c r="A56" s="79"/>
      <c r="B56" s="126">
        <v>8</v>
      </c>
      <c r="C56" s="127" t="s">
        <v>89</v>
      </c>
      <c r="D56" s="89" t="s">
        <v>90</v>
      </c>
      <c r="E56" s="74">
        <v>2071852</v>
      </c>
      <c r="F56" s="74">
        <v>2017852</v>
      </c>
      <c r="G56" s="74">
        <v>0</v>
      </c>
      <c r="H56" s="74">
        <f t="shared" si="30"/>
        <v>0</v>
      </c>
      <c r="I56" s="75">
        <f t="shared" si="19"/>
        <v>0</v>
      </c>
      <c r="J56" s="74">
        <f t="shared" si="20"/>
        <v>-2071852</v>
      </c>
      <c r="K56" s="74">
        <f t="shared" si="21"/>
        <v>0</v>
      </c>
      <c r="L56" s="129">
        <v>0</v>
      </c>
      <c r="M56" s="74"/>
      <c r="N56" s="8"/>
      <c r="O56" s="74">
        <v>0</v>
      </c>
      <c r="P56" s="505">
        <v>0</v>
      </c>
      <c r="Q56" s="75">
        <f t="shared" si="22"/>
        <v>0</v>
      </c>
      <c r="R56" s="74">
        <f t="shared" si="23"/>
        <v>0</v>
      </c>
      <c r="S56" s="74"/>
      <c r="T56" s="74">
        <v>0</v>
      </c>
      <c r="U56" s="75">
        <f t="shared" si="24"/>
        <v>0</v>
      </c>
      <c r="V56" s="74">
        <f t="shared" si="25"/>
        <v>0</v>
      </c>
      <c r="W56" s="74"/>
      <c r="X56" s="80">
        <f t="shared" si="18"/>
        <v>0</v>
      </c>
      <c r="Y56" s="5">
        <v>0</v>
      </c>
      <c r="Z56" s="5">
        <v>0</v>
      </c>
      <c r="AA56" s="8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71">
        <v>0</v>
      </c>
      <c r="AM56" s="5">
        <v>0</v>
      </c>
      <c r="AN56" s="78">
        <v>0</v>
      </c>
      <c r="AO56" s="6">
        <v>0</v>
      </c>
      <c r="AP56" s="6">
        <v>0</v>
      </c>
      <c r="AQ56" s="6">
        <v>0</v>
      </c>
      <c r="AR56" s="5"/>
      <c r="AS56" s="8">
        <f t="shared" si="26"/>
        <v>0</v>
      </c>
      <c r="AT56" s="14">
        <f t="shared" si="27"/>
        <v>0</v>
      </c>
      <c r="AU56" s="14" t="b">
        <f t="shared" si="28"/>
        <v>1</v>
      </c>
      <c r="AV56" s="14" t="b">
        <f t="shared" si="29"/>
        <v>1</v>
      </c>
    </row>
    <row r="57" spans="1:49" ht="17.25" customHeight="1" x14ac:dyDescent="0.35">
      <c r="A57" s="79"/>
      <c r="B57" s="126">
        <v>9</v>
      </c>
      <c r="C57" s="127" t="s">
        <v>91</v>
      </c>
      <c r="D57" s="89" t="s">
        <v>90</v>
      </c>
      <c r="E57" s="74">
        <v>1500000</v>
      </c>
      <c r="F57" s="74">
        <v>70331</v>
      </c>
      <c r="G57" s="74">
        <v>1406619</v>
      </c>
      <c r="H57" s="74">
        <f t="shared" si="30"/>
        <v>1406619</v>
      </c>
      <c r="I57" s="75">
        <f t="shared" si="19"/>
        <v>1.2297813307214005E-3</v>
      </c>
      <c r="J57" s="74">
        <f t="shared" si="20"/>
        <v>-93381</v>
      </c>
      <c r="K57" s="74">
        <f t="shared" si="21"/>
        <v>0</v>
      </c>
      <c r="L57" s="129">
        <v>1406619</v>
      </c>
      <c r="M57" s="74"/>
      <c r="N57" s="8"/>
      <c r="O57" s="91">
        <v>1406619</v>
      </c>
      <c r="P57" s="517">
        <v>1406619</v>
      </c>
      <c r="Q57" s="75">
        <f t="shared" si="22"/>
        <v>1</v>
      </c>
      <c r="R57" s="74">
        <f t="shared" si="23"/>
        <v>0</v>
      </c>
      <c r="S57" s="74"/>
      <c r="T57" s="76">
        <v>1406619</v>
      </c>
      <c r="U57" s="75">
        <f t="shared" si="24"/>
        <v>1</v>
      </c>
      <c r="V57" s="76">
        <f t="shared" si="25"/>
        <v>0</v>
      </c>
      <c r="W57" s="76"/>
      <c r="X57" s="80">
        <f t="shared" si="18"/>
        <v>0</v>
      </c>
      <c r="Y57" s="5">
        <v>0</v>
      </c>
      <c r="Z57" s="5">
        <v>0</v>
      </c>
      <c r="AA57" s="8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1">
        <v>0</v>
      </c>
      <c r="AM57" s="5">
        <v>0</v>
      </c>
      <c r="AN57" s="71">
        <v>0</v>
      </c>
      <c r="AO57" s="8">
        <v>0</v>
      </c>
      <c r="AP57" s="8">
        <v>0</v>
      </c>
      <c r="AQ57" s="8">
        <v>0</v>
      </c>
      <c r="AR57" s="5"/>
      <c r="AS57" s="8">
        <f t="shared" si="26"/>
        <v>0</v>
      </c>
      <c r="AT57" s="14">
        <f t="shared" si="27"/>
        <v>0</v>
      </c>
      <c r="AU57" s="14" t="b">
        <f t="shared" si="28"/>
        <v>1</v>
      </c>
      <c r="AV57" s="14" t="b">
        <f t="shared" si="29"/>
        <v>1</v>
      </c>
    </row>
    <row r="58" spans="1:49" ht="12.75" customHeight="1" x14ac:dyDescent="0.35">
      <c r="A58" s="79"/>
      <c r="B58" s="126">
        <v>10</v>
      </c>
      <c r="C58" s="127" t="s">
        <v>92</v>
      </c>
      <c r="D58" s="89" t="s">
        <v>93</v>
      </c>
      <c r="E58" s="74">
        <v>4080000</v>
      </c>
      <c r="F58" s="74">
        <v>277449</v>
      </c>
      <c r="G58" s="74">
        <v>5548976</v>
      </c>
      <c r="H58" s="74">
        <f t="shared" si="30"/>
        <v>5548976</v>
      </c>
      <c r="I58" s="75">
        <f t="shared" si="19"/>
        <v>4.8513684867196542E-3</v>
      </c>
      <c r="J58" s="74">
        <f t="shared" si="20"/>
        <v>1468976</v>
      </c>
      <c r="K58" s="74">
        <f t="shared" si="21"/>
        <v>0</v>
      </c>
      <c r="L58" s="129">
        <v>5548976</v>
      </c>
      <c r="M58" s="74"/>
      <c r="N58" s="8"/>
      <c r="O58" s="74">
        <v>5548976</v>
      </c>
      <c r="P58" s="505">
        <v>5548976</v>
      </c>
      <c r="Q58" s="75">
        <f t="shared" si="22"/>
        <v>1</v>
      </c>
      <c r="R58" s="74">
        <f t="shared" si="23"/>
        <v>0</v>
      </c>
      <c r="S58" s="74"/>
      <c r="T58" s="74">
        <v>5548976</v>
      </c>
      <c r="U58" s="75">
        <f t="shared" si="24"/>
        <v>1</v>
      </c>
      <c r="V58" s="74">
        <f t="shared" si="25"/>
        <v>0</v>
      </c>
      <c r="W58" s="74"/>
      <c r="X58" s="80">
        <f t="shared" si="18"/>
        <v>0</v>
      </c>
      <c r="Y58" s="5">
        <v>0</v>
      </c>
      <c r="Z58" s="5">
        <v>0</v>
      </c>
      <c r="AA58" s="8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71">
        <v>0</v>
      </c>
      <c r="AM58" s="5">
        <v>0</v>
      </c>
      <c r="AN58" s="71">
        <v>0</v>
      </c>
      <c r="AO58" s="8">
        <v>0</v>
      </c>
      <c r="AP58" s="8">
        <v>0</v>
      </c>
      <c r="AQ58" s="8">
        <v>0</v>
      </c>
      <c r="AR58" s="5"/>
      <c r="AS58" s="8">
        <f t="shared" si="26"/>
        <v>0</v>
      </c>
      <c r="AT58" s="14">
        <f t="shared" si="27"/>
        <v>0</v>
      </c>
      <c r="AU58" s="14" t="b">
        <f t="shared" si="28"/>
        <v>1</v>
      </c>
      <c r="AV58" s="14" t="b">
        <f t="shared" si="29"/>
        <v>1</v>
      </c>
    </row>
    <row r="59" spans="1:49" ht="12" customHeight="1" x14ac:dyDescent="0.35">
      <c r="A59" s="79"/>
      <c r="B59" s="126">
        <v>11</v>
      </c>
      <c r="C59" s="127" t="s">
        <v>94</v>
      </c>
      <c r="D59" s="89" t="s">
        <v>93</v>
      </c>
      <c r="E59" s="74">
        <v>6710000</v>
      </c>
      <c r="F59" s="74">
        <v>6710000</v>
      </c>
      <c r="G59" s="74">
        <v>6710000</v>
      </c>
      <c r="H59" s="74">
        <f t="shared" si="30"/>
        <v>6710000</v>
      </c>
      <c r="I59" s="75">
        <f t="shared" si="19"/>
        <v>5.8664305893355601E-3</v>
      </c>
      <c r="J59" s="74">
        <f t="shared" si="20"/>
        <v>0</v>
      </c>
      <c r="K59" s="74">
        <f t="shared" si="21"/>
        <v>0</v>
      </c>
      <c r="L59" s="129">
        <v>6710000</v>
      </c>
      <c r="M59" s="74"/>
      <c r="N59" s="8"/>
      <c r="O59" s="74">
        <v>6710000</v>
      </c>
      <c r="P59" s="505">
        <v>6710000</v>
      </c>
      <c r="Q59" s="75">
        <f t="shared" si="22"/>
        <v>1</v>
      </c>
      <c r="R59" s="74">
        <f t="shared" si="23"/>
        <v>0</v>
      </c>
      <c r="S59" s="74"/>
      <c r="T59" s="76">
        <v>6710000</v>
      </c>
      <c r="U59" s="75">
        <f t="shared" si="24"/>
        <v>1</v>
      </c>
      <c r="V59" s="76">
        <f t="shared" si="25"/>
        <v>0</v>
      </c>
      <c r="W59" s="76"/>
      <c r="X59" s="80">
        <f t="shared" si="18"/>
        <v>0</v>
      </c>
      <c r="Y59" s="5">
        <v>0</v>
      </c>
      <c r="Z59" s="5">
        <v>0</v>
      </c>
      <c r="AA59" s="8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1">
        <v>0</v>
      </c>
      <c r="AM59" s="5">
        <v>0</v>
      </c>
      <c r="AN59" s="71">
        <v>0</v>
      </c>
      <c r="AO59" s="8">
        <v>0</v>
      </c>
      <c r="AP59" s="8">
        <v>0</v>
      </c>
      <c r="AQ59" s="8">
        <v>0</v>
      </c>
      <c r="AR59" s="5"/>
      <c r="AS59" s="8">
        <f t="shared" si="26"/>
        <v>0</v>
      </c>
      <c r="AT59" s="14">
        <f t="shared" si="27"/>
        <v>0</v>
      </c>
      <c r="AU59" s="14" t="b">
        <f t="shared" si="28"/>
        <v>1</v>
      </c>
      <c r="AV59" s="14" t="b">
        <f t="shared" si="29"/>
        <v>1</v>
      </c>
    </row>
    <row r="60" spans="1:49" s="86" customFormat="1" ht="12" customHeight="1" x14ac:dyDescent="0.35">
      <c r="A60" s="79"/>
      <c r="B60" s="126">
        <v>12</v>
      </c>
      <c r="C60" s="130" t="s">
        <v>95</v>
      </c>
      <c r="D60" s="89" t="s">
        <v>93</v>
      </c>
      <c r="E60" s="74">
        <v>4662471</v>
      </c>
      <c r="F60" s="74">
        <v>4962471</v>
      </c>
      <c r="G60" s="74">
        <v>1619005.54</v>
      </c>
      <c r="H60" s="74">
        <f t="shared" si="30"/>
        <v>2734726.83</v>
      </c>
      <c r="I60" s="75">
        <f t="shared" si="19"/>
        <v>2.3909217777926483E-3</v>
      </c>
      <c r="J60" s="74">
        <f t="shared" si="20"/>
        <v>-1927744.17</v>
      </c>
      <c r="K60" s="74">
        <f t="shared" si="21"/>
        <v>1115721.29</v>
      </c>
      <c r="L60" s="431">
        <v>2734726.83</v>
      </c>
      <c r="M60" s="74"/>
      <c r="N60" s="8"/>
      <c r="O60" s="76">
        <v>2734726.83</v>
      </c>
      <c r="P60" s="506">
        <v>2734726.83</v>
      </c>
      <c r="Q60" s="75">
        <f t="shared" si="22"/>
        <v>1</v>
      </c>
      <c r="R60" s="74">
        <f t="shared" si="23"/>
        <v>0</v>
      </c>
      <c r="S60" s="74"/>
      <c r="T60" s="76">
        <v>2734726.83</v>
      </c>
      <c r="U60" s="75">
        <f t="shared" si="24"/>
        <v>1</v>
      </c>
      <c r="V60" s="76">
        <f t="shared" si="25"/>
        <v>0</v>
      </c>
      <c r="W60" s="76"/>
      <c r="X60" s="80">
        <f t="shared" si="18"/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1">
        <v>0</v>
      </c>
      <c r="AM60" s="8">
        <v>0</v>
      </c>
      <c r="AN60" s="95">
        <v>0</v>
      </c>
      <c r="AO60" s="6">
        <v>0</v>
      </c>
      <c r="AP60" s="6">
        <v>0</v>
      </c>
      <c r="AQ60" s="6">
        <v>0</v>
      </c>
      <c r="AR60" s="8"/>
      <c r="AS60" s="8">
        <f t="shared" si="26"/>
        <v>0</v>
      </c>
      <c r="AT60" s="6">
        <f t="shared" si="27"/>
        <v>0</v>
      </c>
      <c r="AU60" s="85" t="b">
        <f t="shared" si="28"/>
        <v>1</v>
      </c>
      <c r="AV60" s="85" t="b">
        <f t="shared" si="29"/>
        <v>1</v>
      </c>
    </row>
    <row r="61" spans="1:49" s="132" customFormat="1" ht="12" customHeight="1" x14ac:dyDescent="0.35">
      <c r="A61" s="79"/>
      <c r="B61" s="126">
        <v>13</v>
      </c>
      <c r="C61" s="130" t="s">
        <v>96</v>
      </c>
      <c r="D61" s="89" t="s">
        <v>93</v>
      </c>
      <c r="E61" s="74">
        <v>4830000</v>
      </c>
      <c r="F61" s="74">
        <v>4830000</v>
      </c>
      <c r="G61" s="74">
        <v>10300000</v>
      </c>
      <c r="H61" s="74">
        <f t="shared" si="30"/>
        <v>10300000</v>
      </c>
      <c r="I61" s="75">
        <f t="shared" si="19"/>
        <v>9.0051020968936312E-3</v>
      </c>
      <c r="J61" s="74">
        <f t="shared" si="20"/>
        <v>5470000</v>
      </c>
      <c r="K61" s="74">
        <f t="shared" si="21"/>
        <v>0</v>
      </c>
      <c r="L61" s="129">
        <v>10300000</v>
      </c>
      <c r="M61" s="74"/>
      <c r="N61" s="8"/>
      <c r="O61" s="74">
        <v>10300000</v>
      </c>
      <c r="P61" s="505">
        <v>10300000</v>
      </c>
      <c r="Q61" s="75">
        <f t="shared" si="22"/>
        <v>1</v>
      </c>
      <c r="R61" s="74">
        <f t="shared" si="23"/>
        <v>0</v>
      </c>
      <c r="S61" s="74"/>
      <c r="T61" s="74">
        <v>10300000</v>
      </c>
      <c r="U61" s="75">
        <f t="shared" si="24"/>
        <v>1</v>
      </c>
      <c r="V61" s="74">
        <f t="shared" si="25"/>
        <v>0</v>
      </c>
      <c r="W61" s="74"/>
      <c r="X61" s="80">
        <f t="shared" si="18"/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1">
        <v>0</v>
      </c>
      <c r="AM61" s="8">
        <v>0</v>
      </c>
      <c r="AN61" s="81">
        <v>0</v>
      </c>
      <c r="AO61" s="8">
        <v>0</v>
      </c>
      <c r="AP61" s="8">
        <v>0</v>
      </c>
      <c r="AQ61" s="8">
        <v>0</v>
      </c>
      <c r="AR61" s="8"/>
      <c r="AS61" s="8">
        <f t="shared" si="26"/>
        <v>0</v>
      </c>
      <c r="AT61" s="6">
        <f t="shared" si="27"/>
        <v>0</v>
      </c>
      <c r="AU61" s="131" t="b">
        <f t="shared" si="28"/>
        <v>1</v>
      </c>
      <c r="AV61" s="131" t="b">
        <f t="shared" si="29"/>
        <v>1</v>
      </c>
    </row>
    <row r="62" spans="1:49" ht="16.5" customHeight="1" x14ac:dyDescent="0.35">
      <c r="A62" s="79"/>
      <c r="B62" s="126">
        <v>14</v>
      </c>
      <c r="C62" s="130" t="s">
        <v>97</v>
      </c>
      <c r="D62" s="89" t="s">
        <v>98</v>
      </c>
      <c r="E62" s="74">
        <v>6413181</v>
      </c>
      <c r="F62" s="74">
        <v>6419181</v>
      </c>
      <c r="G62" s="74">
        <v>6161400</v>
      </c>
      <c r="H62" s="74">
        <f>L62</f>
        <v>6161400</v>
      </c>
      <c r="I62" s="75">
        <f t="shared" si="19"/>
        <v>5.3867996174563519E-3</v>
      </c>
      <c r="J62" s="74">
        <f t="shared" si="20"/>
        <v>-251781</v>
      </c>
      <c r="K62" s="74">
        <f t="shared" si="21"/>
        <v>0</v>
      </c>
      <c r="L62" s="129">
        <v>6161400</v>
      </c>
      <c r="M62" s="74"/>
      <c r="N62" s="8"/>
      <c r="O62" s="129">
        <v>6161400</v>
      </c>
      <c r="P62" s="518">
        <v>6161400</v>
      </c>
      <c r="Q62" s="75">
        <f t="shared" si="22"/>
        <v>1</v>
      </c>
      <c r="R62" s="74">
        <f t="shared" si="23"/>
        <v>0</v>
      </c>
      <c r="S62" s="74"/>
      <c r="T62" s="129">
        <v>6161400</v>
      </c>
      <c r="U62" s="75">
        <f t="shared" si="24"/>
        <v>1</v>
      </c>
      <c r="V62" s="74">
        <f t="shared" si="25"/>
        <v>0</v>
      </c>
      <c r="W62" s="74"/>
      <c r="X62" s="80">
        <f t="shared" si="18"/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1">
        <v>0</v>
      </c>
      <c r="AM62" s="8">
        <v>0</v>
      </c>
      <c r="AN62" s="81">
        <v>0</v>
      </c>
      <c r="AO62" s="8">
        <v>0</v>
      </c>
      <c r="AP62" s="8">
        <v>0</v>
      </c>
      <c r="AQ62" s="8">
        <v>0</v>
      </c>
      <c r="AR62" s="8"/>
      <c r="AS62" s="8">
        <f t="shared" si="26"/>
        <v>0</v>
      </c>
      <c r="AT62" s="6">
        <f t="shared" si="27"/>
        <v>0</v>
      </c>
      <c r="AU62" s="14" t="b">
        <f t="shared" si="28"/>
        <v>1</v>
      </c>
      <c r="AV62" s="14" t="b">
        <f t="shared" si="29"/>
        <v>1</v>
      </c>
    </row>
    <row r="63" spans="1:49" s="86" customFormat="1" ht="12" customHeight="1" x14ac:dyDescent="0.35">
      <c r="A63" s="79"/>
      <c r="B63" s="126">
        <v>15</v>
      </c>
      <c r="C63" s="130" t="s">
        <v>99</v>
      </c>
      <c r="D63" s="89" t="s">
        <v>98</v>
      </c>
      <c r="E63" s="74">
        <v>855000</v>
      </c>
      <c r="F63" s="74">
        <v>855000</v>
      </c>
      <c r="G63" s="74">
        <v>5568314</v>
      </c>
      <c r="H63" s="74">
        <f t="shared" si="30"/>
        <v>5568314</v>
      </c>
      <c r="I63" s="75">
        <f t="shared" si="19"/>
        <v>4.868275347336133E-3</v>
      </c>
      <c r="J63" s="74">
        <f t="shared" si="20"/>
        <v>4713314</v>
      </c>
      <c r="K63" s="74">
        <f t="shared" si="21"/>
        <v>0</v>
      </c>
      <c r="L63" s="74">
        <v>5568314</v>
      </c>
      <c r="M63" s="74"/>
      <c r="N63" s="8"/>
      <c r="O63" s="74">
        <v>2790796.14</v>
      </c>
      <c r="P63" s="505">
        <v>2790796.14</v>
      </c>
      <c r="Q63" s="75">
        <f t="shared" si="22"/>
        <v>0.50119230704302953</v>
      </c>
      <c r="R63" s="74">
        <f t="shared" si="23"/>
        <v>2777517.86</v>
      </c>
      <c r="S63" s="74"/>
      <c r="T63" s="8">
        <v>2790796.14</v>
      </c>
      <c r="U63" s="75">
        <f t="shared" si="24"/>
        <v>1</v>
      </c>
      <c r="V63" s="74">
        <f t="shared" si="25"/>
        <v>2777517.86</v>
      </c>
      <c r="W63" s="74"/>
      <c r="X63" s="80">
        <f t="shared" si="18"/>
        <v>0</v>
      </c>
      <c r="Y63" s="6">
        <v>0</v>
      </c>
      <c r="Z63" s="6">
        <v>379099.39999999991</v>
      </c>
      <c r="AA63" s="6">
        <v>125000</v>
      </c>
      <c r="AB63" s="6">
        <v>350000</v>
      </c>
      <c r="AC63" s="6">
        <v>650000</v>
      </c>
      <c r="AD63" s="6">
        <v>150000</v>
      </c>
      <c r="AE63" s="8">
        <v>150000</v>
      </c>
      <c r="AF63" s="8">
        <v>650000</v>
      </c>
      <c r="AG63" s="8">
        <f>380882.6-57464.1400000001</f>
        <v>323418.45999999985</v>
      </c>
      <c r="AH63" s="8">
        <v>0</v>
      </c>
      <c r="AI63" s="8">
        <v>0</v>
      </c>
      <c r="AJ63" s="8">
        <v>0</v>
      </c>
      <c r="AK63" s="8">
        <v>0</v>
      </c>
      <c r="AL63" s="81">
        <v>0</v>
      </c>
      <c r="AM63" s="8">
        <v>0</v>
      </c>
      <c r="AN63" s="81">
        <v>0</v>
      </c>
      <c r="AO63" s="8">
        <v>0</v>
      </c>
      <c r="AP63" s="8">
        <v>0</v>
      </c>
      <c r="AQ63" s="8">
        <v>0</v>
      </c>
      <c r="AR63" s="8"/>
      <c r="AS63" s="8">
        <f t="shared" si="26"/>
        <v>2777517.86</v>
      </c>
      <c r="AT63" s="6">
        <f t="shared" si="27"/>
        <v>0</v>
      </c>
      <c r="AU63" s="85" t="b">
        <f t="shared" si="28"/>
        <v>1</v>
      </c>
      <c r="AV63" s="85" t="b">
        <f t="shared" si="29"/>
        <v>1</v>
      </c>
      <c r="AW63" s="85"/>
    </row>
    <row r="64" spans="1:49" ht="12" customHeight="1" x14ac:dyDescent="0.35">
      <c r="B64" s="126">
        <v>16</v>
      </c>
      <c r="C64" s="133" t="s">
        <v>100</v>
      </c>
      <c r="D64" s="15" t="s">
        <v>101</v>
      </c>
      <c r="E64" s="101">
        <v>133216</v>
      </c>
      <c r="F64" s="101">
        <v>35000</v>
      </c>
      <c r="G64" s="101">
        <v>4411</v>
      </c>
      <c r="H64" s="101">
        <f t="shared" si="30"/>
        <v>4411</v>
      </c>
      <c r="I64" s="102">
        <f t="shared" si="19"/>
        <v>3.8564568300386227E-6</v>
      </c>
      <c r="J64" s="101">
        <f t="shared" si="20"/>
        <v>-128805</v>
      </c>
      <c r="K64" s="101">
        <f t="shared" si="21"/>
        <v>0</v>
      </c>
      <c r="L64" s="77">
        <v>4411</v>
      </c>
      <c r="M64" s="74"/>
      <c r="N64" s="5"/>
      <c r="O64" s="101">
        <v>4411</v>
      </c>
      <c r="P64" s="505">
        <v>4411</v>
      </c>
      <c r="Q64" s="102">
        <f t="shared" si="22"/>
        <v>1</v>
      </c>
      <c r="R64" s="101">
        <f t="shared" si="23"/>
        <v>0</v>
      </c>
      <c r="S64" s="101"/>
      <c r="T64" s="74">
        <v>4411</v>
      </c>
      <c r="U64" s="75">
        <f t="shared" si="24"/>
        <v>1</v>
      </c>
      <c r="V64" s="74">
        <f t="shared" si="25"/>
        <v>0</v>
      </c>
      <c r="W64" s="74"/>
      <c r="X64" s="80">
        <f t="shared" si="18"/>
        <v>0</v>
      </c>
      <c r="Y64" s="5">
        <v>0</v>
      </c>
      <c r="Z64" s="5">
        <v>0</v>
      </c>
      <c r="AA64" s="5">
        <v>0</v>
      </c>
      <c r="AB64" s="8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1">
        <v>0</v>
      </c>
      <c r="AM64" s="5">
        <v>0</v>
      </c>
      <c r="AN64" s="78">
        <v>0</v>
      </c>
      <c r="AO64" s="6">
        <v>0</v>
      </c>
      <c r="AP64" s="6">
        <v>0</v>
      </c>
      <c r="AQ64" s="6">
        <v>0</v>
      </c>
      <c r="AR64" s="5"/>
      <c r="AS64" s="8">
        <f t="shared" si="26"/>
        <v>0</v>
      </c>
      <c r="AT64" s="14">
        <f t="shared" si="27"/>
        <v>0</v>
      </c>
      <c r="AU64" s="14" t="b">
        <f t="shared" si="28"/>
        <v>1</v>
      </c>
      <c r="AV64" s="14" t="b">
        <f t="shared" si="29"/>
        <v>1</v>
      </c>
    </row>
    <row r="65" spans="1:50" ht="12" customHeight="1" x14ac:dyDescent="0.35">
      <c r="B65" s="126">
        <v>17</v>
      </c>
      <c r="C65" s="133" t="s">
        <v>102</v>
      </c>
      <c r="D65" s="15" t="s">
        <v>40</v>
      </c>
      <c r="E65" s="101">
        <v>1820000</v>
      </c>
      <c r="F65" s="101">
        <v>1650000</v>
      </c>
      <c r="G65" s="101">
        <v>1546782</v>
      </c>
      <c r="H65" s="101">
        <f t="shared" si="30"/>
        <v>1546782</v>
      </c>
      <c r="I65" s="102">
        <f t="shared" si="19"/>
        <v>1.3523232846249832E-3</v>
      </c>
      <c r="J65" s="101">
        <f t="shared" si="20"/>
        <v>-273218</v>
      </c>
      <c r="K65" s="101">
        <f t="shared" si="21"/>
        <v>0</v>
      </c>
      <c r="L65" s="77">
        <v>1546782</v>
      </c>
      <c r="M65" s="74"/>
      <c r="N65" s="5"/>
      <c r="O65" s="101">
        <v>1546782</v>
      </c>
      <c r="P65" s="505">
        <v>1546782</v>
      </c>
      <c r="Q65" s="102">
        <f t="shared" si="22"/>
        <v>1</v>
      </c>
      <c r="R65" s="101">
        <f t="shared" si="23"/>
        <v>0</v>
      </c>
      <c r="S65" s="101"/>
      <c r="T65" s="74">
        <v>1546782</v>
      </c>
      <c r="U65" s="75">
        <f t="shared" si="24"/>
        <v>1</v>
      </c>
      <c r="V65" s="74">
        <f t="shared" si="25"/>
        <v>0</v>
      </c>
      <c r="W65" s="74"/>
      <c r="X65" s="80">
        <f t="shared" si="18"/>
        <v>0</v>
      </c>
      <c r="Y65" s="5">
        <v>0</v>
      </c>
      <c r="Z65" s="5">
        <v>0</v>
      </c>
      <c r="AA65" s="5">
        <v>0</v>
      </c>
      <c r="AB65" s="8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71">
        <v>0</v>
      </c>
      <c r="AM65" s="5">
        <v>0</v>
      </c>
      <c r="AN65" s="71">
        <v>0</v>
      </c>
      <c r="AO65" s="8">
        <v>0</v>
      </c>
      <c r="AP65" s="8">
        <v>0</v>
      </c>
      <c r="AQ65" s="8">
        <v>0</v>
      </c>
      <c r="AR65" s="5"/>
      <c r="AS65" s="8">
        <f t="shared" si="26"/>
        <v>0</v>
      </c>
      <c r="AT65" s="14">
        <f t="shared" si="27"/>
        <v>0</v>
      </c>
      <c r="AU65" s="14" t="b">
        <f t="shared" si="28"/>
        <v>1</v>
      </c>
      <c r="AV65" s="14" t="b">
        <f t="shared" si="29"/>
        <v>1</v>
      </c>
    </row>
    <row r="66" spans="1:50" ht="12" customHeight="1" x14ac:dyDescent="0.35">
      <c r="B66" s="126">
        <v>18</v>
      </c>
      <c r="C66" s="133" t="s">
        <v>103</v>
      </c>
      <c r="D66" s="15" t="s">
        <v>103</v>
      </c>
      <c r="E66" s="101">
        <v>25000</v>
      </c>
      <c r="F66" s="101">
        <v>2500</v>
      </c>
      <c r="G66" s="101">
        <v>5681</v>
      </c>
      <c r="H66" s="101">
        <f t="shared" si="30"/>
        <v>5681</v>
      </c>
      <c r="I66" s="102">
        <f t="shared" si="19"/>
        <v>4.9667946614031771E-6</v>
      </c>
      <c r="J66" s="101">
        <f t="shared" si="20"/>
        <v>-19319</v>
      </c>
      <c r="K66" s="101">
        <f t="shared" si="21"/>
        <v>0</v>
      </c>
      <c r="L66" s="77">
        <v>5681</v>
      </c>
      <c r="M66" s="74"/>
      <c r="N66" s="5"/>
      <c r="O66" s="101">
        <v>5681</v>
      </c>
      <c r="P66" s="505">
        <v>5681</v>
      </c>
      <c r="Q66" s="102">
        <f t="shared" si="22"/>
        <v>1</v>
      </c>
      <c r="R66" s="101">
        <f t="shared" si="23"/>
        <v>0</v>
      </c>
      <c r="S66" s="101"/>
      <c r="T66" s="74">
        <v>5681</v>
      </c>
      <c r="U66" s="75">
        <f t="shared" si="24"/>
        <v>1</v>
      </c>
      <c r="V66" s="74">
        <f t="shared" si="25"/>
        <v>0</v>
      </c>
      <c r="W66" s="74"/>
      <c r="X66" s="80">
        <f t="shared" si="18"/>
        <v>0</v>
      </c>
      <c r="Y66" s="5">
        <v>0</v>
      </c>
      <c r="Z66" s="8">
        <v>0</v>
      </c>
      <c r="AA66" s="5">
        <v>0</v>
      </c>
      <c r="AB66" s="8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71">
        <v>0</v>
      </c>
      <c r="AM66" s="5">
        <v>0</v>
      </c>
      <c r="AN66" s="71">
        <v>0</v>
      </c>
      <c r="AO66" s="8">
        <v>0</v>
      </c>
      <c r="AP66" s="8">
        <v>0</v>
      </c>
      <c r="AQ66" s="8">
        <v>0</v>
      </c>
      <c r="AR66" s="5"/>
      <c r="AS66" s="8">
        <f t="shared" si="26"/>
        <v>0</v>
      </c>
      <c r="AT66" s="14">
        <f t="shared" si="27"/>
        <v>0</v>
      </c>
      <c r="AU66" s="14" t="b">
        <f t="shared" si="28"/>
        <v>1</v>
      </c>
      <c r="AV66" s="14" t="b">
        <f t="shared" si="29"/>
        <v>1</v>
      </c>
    </row>
    <row r="67" spans="1:50" ht="12" customHeight="1" x14ac:dyDescent="0.35">
      <c r="B67" s="126">
        <v>19</v>
      </c>
      <c r="C67" s="134" t="s">
        <v>104</v>
      </c>
      <c r="D67" s="15" t="s">
        <v>104</v>
      </c>
      <c r="E67" s="101">
        <v>50000</v>
      </c>
      <c r="F67" s="101">
        <v>50000</v>
      </c>
      <c r="G67" s="101">
        <v>18700</v>
      </c>
      <c r="H67" s="101">
        <f t="shared" si="30"/>
        <v>18700</v>
      </c>
      <c r="I67" s="102">
        <f t="shared" si="19"/>
        <v>1.6349068855525332E-5</v>
      </c>
      <c r="J67" s="101">
        <f t="shared" si="20"/>
        <v>-31300</v>
      </c>
      <c r="K67" s="101">
        <f t="shared" si="21"/>
        <v>0</v>
      </c>
      <c r="L67" s="77">
        <v>18700</v>
      </c>
      <c r="M67" s="74"/>
      <c r="N67" s="5"/>
      <c r="O67" s="101">
        <v>18700</v>
      </c>
      <c r="P67" s="505">
        <v>18700</v>
      </c>
      <c r="Q67" s="102">
        <f t="shared" si="22"/>
        <v>1</v>
      </c>
      <c r="R67" s="101">
        <f t="shared" si="23"/>
        <v>0</v>
      </c>
      <c r="S67" s="101"/>
      <c r="T67" s="74">
        <v>18700</v>
      </c>
      <c r="U67" s="75">
        <f t="shared" si="24"/>
        <v>1</v>
      </c>
      <c r="V67" s="74">
        <f t="shared" si="25"/>
        <v>0</v>
      </c>
      <c r="W67" s="74"/>
      <c r="X67" s="80">
        <f t="shared" si="18"/>
        <v>0</v>
      </c>
      <c r="Y67" s="5">
        <v>0</v>
      </c>
      <c r="Z67" s="5">
        <v>0</v>
      </c>
      <c r="AA67" s="5">
        <v>0</v>
      </c>
      <c r="AB67" s="8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71">
        <v>0</v>
      </c>
      <c r="AM67" s="5">
        <v>0</v>
      </c>
      <c r="AN67" s="71">
        <v>0</v>
      </c>
      <c r="AO67" s="8">
        <v>0</v>
      </c>
      <c r="AP67" s="8">
        <v>0</v>
      </c>
      <c r="AQ67" s="8">
        <v>0</v>
      </c>
      <c r="AR67" s="5"/>
      <c r="AS67" s="8">
        <f t="shared" si="26"/>
        <v>0</v>
      </c>
      <c r="AT67" s="14">
        <f t="shared" si="27"/>
        <v>0</v>
      </c>
      <c r="AU67" s="14" t="b">
        <f t="shared" si="28"/>
        <v>1</v>
      </c>
      <c r="AV67" s="14" t="b">
        <f t="shared" si="29"/>
        <v>1</v>
      </c>
    </row>
    <row r="68" spans="1:50" s="63" customFormat="1" ht="12" customHeight="1" thickBot="1" x14ac:dyDescent="0.4">
      <c r="A68" s="104"/>
      <c r="B68" s="135"/>
      <c r="C68" s="106" t="s">
        <v>105</v>
      </c>
      <c r="D68" s="106"/>
      <c r="E68" s="107">
        <f>SUM(E49:E67)</f>
        <v>41730000</v>
      </c>
      <c r="F68" s="136">
        <f>SUM(F49:F67)</f>
        <v>40685187</v>
      </c>
      <c r="G68" s="108">
        <f>SUM(G49:G67)</f>
        <v>50348945.439999998</v>
      </c>
      <c r="H68" s="108">
        <f>SUM(H49:H67)</f>
        <v>51464666.729999997</v>
      </c>
      <c r="I68" s="111">
        <f t="shared" si="19"/>
        <v>4.4994619251092709E-2</v>
      </c>
      <c r="J68" s="136">
        <f t="shared" si="20"/>
        <v>9734666.7299999967</v>
      </c>
      <c r="K68" s="137">
        <f t="shared" si="21"/>
        <v>1115721.2899999991</v>
      </c>
      <c r="L68" s="108">
        <f>SUM(L49:L67)</f>
        <v>51464666.729999997</v>
      </c>
      <c r="M68" s="207"/>
      <c r="N68" s="110"/>
      <c r="O68" s="107">
        <f>SUM(O49:O67)</f>
        <v>48066867.810000002</v>
      </c>
      <c r="P68" s="507">
        <f>SUM(P49:P67)</f>
        <v>48066867.810000002</v>
      </c>
      <c r="Q68" s="111">
        <f t="shared" si="22"/>
        <v>0.93397802539311237</v>
      </c>
      <c r="R68" s="107">
        <f t="shared" si="23"/>
        <v>3397798.9199999943</v>
      </c>
      <c r="S68" s="112"/>
      <c r="T68" s="107">
        <f>SUM(T49:T67)</f>
        <v>48000943.810000002</v>
      </c>
      <c r="U68" s="111">
        <f t="shared" si="24"/>
        <v>0.9986284939501241</v>
      </c>
      <c r="V68" s="107">
        <f t="shared" si="25"/>
        <v>3463722.9199999943</v>
      </c>
      <c r="W68" s="112"/>
      <c r="X68" s="5"/>
      <c r="Y68" s="107">
        <f t="shared" ref="Y68:AQ68" si="31">SUM(Y49:Y67)</f>
        <v>0</v>
      </c>
      <c r="Z68" s="108">
        <f t="shared" si="31"/>
        <v>626099.39999999991</v>
      </c>
      <c r="AA68" s="107">
        <f t="shared" si="31"/>
        <v>230000</v>
      </c>
      <c r="AB68" s="108">
        <f t="shared" si="31"/>
        <v>450000</v>
      </c>
      <c r="AC68" s="107">
        <f t="shared" si="31"/>
        <v>750000</v>
      </c>
      <c r="AD68" s="107">
        <f t="shared" si="31"/>
        <v>218281.06000000011</v>
      </c>
      <c r="AE68" s="107">
        <f t="shared" si="31"/>
        <v>215924</v>
      </c>
      <c r="AF68" s="107">
        <f t="shared" si="31"/>
        <v>650000</v>
      </c>
      <c r="AG68" s="107">
        <f t="shared" si="31"/>
        <v>323418.45999999985</v>
      </c>
      <c r="AH68" s="107">
        <f t="shared" si="31"/>
        <v>0</v>
      </c>
      <c r="AI68" s="107">
        <f t="shared" si="31"/>
        <v>0</v>
      </c>
      <c r="AJ68" s="107">
        <f t="shared" si="31"/>
        <v>0</v>
      </c>
      <c r="AK68" s="107">
        <f t="shared" si="31"/>
        <v>0</v>
      </c>
      <c r="AL68" s="138">
        <f t="shared" si="31"/>
        <v>0</v>
      </c>
      <c r="AM68" s="107">
        <f t="shared" si="31"/>
        <v>0</v>
      </c>
      <c r="AN68" s="138"/>
      <c r="AO68" s="107"/>
      <c r="AP68" s="107"/>
      <c r="AQ68" s="107">
        <f t="shared" si="31"/>
        <v>0</v>
      </c>
      <c r="AR68" s="60"/>
      <c r="AS68" s="113">
        <f t="shared" si="26"/>
        <v>3463722.92</v>
      </c>
      <c r="AT68" s="113">
        <f t="shared" si="27"/>
        <v>5.5879354476928711E-9</v>
      </c>
      <c r="AU68" s="114" t="b">
        <f t="shared" si="28"/>
        <v>0</v>
      </c>
      <c r="AV68" s="114" t="b">
        <f t="shared" si="29"/>
        <v>1</v>
      </c>
    </row>
    <row r="69" spans="1:50" ht="12" customHeight="1" thickTop="1" x14ac:dyDescent="0.35">
      <c r="B69" s="139"/>
      <c r="E69" s="118"/>
      <c r="F69" s="118"/>
      <c r="G69" s="119"/>
      <c r="H69" s="119"/>
      <c r="I69" s="5"/>
      <c r="J69" s="5"/>
      <c r="K69" s="5"/>
      <c r="L69" s="5"/>
      <c r="M69" s="121"/>
      <c r="N69" s="5"/>
      <c r="O69" s="19"/>
      <c r="P69" s="514"/>
      <c r="Q69" s="140"/>
      <c r="R69" s="5"/>
      <c r="S69" s="112"/>
      <c r="T69" s="5"/>
      <c r="U69" s="140"/>
      <c r="V69" s="5"/>
      <c r="W69" s="5"/>
      <c r="X69" s="5"/>
      <c r="Y69" s="5"/>
      <c r="Z69" s="8"/>
      <c r="AA69" s="5"/>
      <c r="AB69" s="8"/>
      <c r="AC69" s="5"/>
      <c r="AD69" s="5"/>
      <c r="AE69" s="5"/>
      <c r="AF69" s="5"/>
      <c r="AG69" s="5"/>
      <c r="AH69" s="5"/>
      <c r="AI69" s="5"/>
      <c r="AJ69" s="5"/>
      <c r="AK69" s="5"/>
      <c r="AL69" s="71"/>
      <c r="AM69" s="5"/>
      <c r="AN69" s="71"/>
      <c r="AO69" s="5"/>
      <c r="AP69" s="5"/>
      <c r="AQ69" s="5"/>
      <c r="AR69" s="5"/>
      <c r="AS69" s="5"/>
      <c r="AT69" s="14"/>
      <c r="AU69" s="14"/>
      <c r="AV69" s="14"/>
    </row>
    <row r="70" spans="1:50" s="63" customFormat="1" ht="12" customHeight="1" x14ac:dyDescent="0.35">
      <c r="A70" s="123"/>
      <c r="B70" s="141" t="s">
        <v>106</v>
      </c>
      <c r="C70" s="63" t="s">
        <v>107</v>
      </c>
      <c r="D70" s="142"/>
      <c r="E70" s="60"/>
      <c r="F70" s="60"/>
      <c r="G70" s="60"/>
      <c r="H70" s="60"/>
      <c r="I70" s="60"/>
      <c r="J70" s="60"/>
      <c r="K70" s="60"/>
      <c r="L70" s="60"/>
      <c r="M70" s="62"/>
      <c r="N70" s="5"/>
      <c r="O70" s="60"/>
      <c r="P70" s="504"/>
      <c r="Q70" s="124"/>
      <c r="R70" s="60"/>
      <c r="S70" s="112"/>
      <c r="T70" s="143"/>
      <c r="U70" s="124"/>
      <c r="V70" s="143"/>
      <c r="W70" s="143"/>
      <c r="X70" s="5"/>
      <c r="Y70" s="58"/>
      <c r="Z70" s="61"/>
      <c r="AA70" s="58"/>
      <c r="AB70" s="61"/>
      <c r="AC70" s="58"/>
      <c r="AD70" s="58"/>
      <c r="AE70" s="58"/>
      <c r="AF70" s="58"/>
      <c r="AG70" s="58"/>
      <c r="AH70" s="58"/>
      <c r="AI70" s="58"/>
      <c r="AJ70" s="58"/>
      <c r="AK70" s="58"/>
      <c r="AL70" s="61"/>
      <c r="AM70" s="58"/>
      <c r="AN70" s="61"/>
      <c r="AO70" s="58"/>
      <c r="AP70" s="58"/>
      <c r="AQ70" s="58"/>
      <c r="AR70" s="62"/>
      <c r="AS70" s="58"/>
      <c r="AT70" s="58"/>
      <c r="AU70" s="58"/>
      <c r="AV70" s="58"/>
    </row>
    <row r="71" spans="1:50" s="63" customFormat="1" ht="12" customHeight="1" x14ac:dyDescent="0.35">
      <c r="A71" s="144"/>
      <c r="B71" s="145">
        <v>1</v>
      </c>
      <c r="C71" s="146" t="s">
        <v>108</v>
      </c>
      <c r="D71" s="147"/>
      <c r="E71" s="67">
        <f>SUM(E72:E73)</f>
        <v>40000000</v>
      </c>
      <c r="F71" s="69">
        <f>SUM(F72:F73)</f>
        <v>40587829.039999992</v>
      </c>
      <c r="G71" s="148">
        <f t="shared" ref="G71" si="32">SUM(G72:G73)</f>
        <v>40587829.039999992</v>
      </c>
      <c r="H71" s="69">
        <f>SUM(H72:H73)</f>
        <v>40587829.039999992</v>
      </c>
      <c r="I71" s="149">
        <f>IF($L$117=0,0,L71/$L$117)</f>
        <v>3.5485198485093607E-2</v>
      </c>
      <c r="J71" s="101">
        <f>H71-E71</f>
        <v>587829.03999999166</v>
      </c>
      <c r="K71" s="69">
        <f>H71-G71</f>
        <v>0</v>
      </c>
      <c r="L71" s="148">
        <f t="shared" ref="L71" si="33">SUM(L72:L73)</f>
        <v>40587829.039999992</v>
      </c>
      <c r="M71" s="148"/>
      <c r="N71" s="5"/>
      <c r="O71" s="60">
        <f>SUM(O72:O73)</f>
        <v>40587828.829999998</v>
      </c>
      <c r="P71" s="504">
        <f>SUM(P72:P73)</f>
        <v>40587828.829999998</v>
      </c>
      <c r="Q71" s="149">
        <f>IF(L71=0,0,O71/L71)</f>
        <v>0.9999999948260353</v>
      </c>
      <c r="R71" s="69">
        <f>H71-O71</f>
        <v>0.20999999344348907</v>
      </c>
      <c r="S71" s="112"/>
      <c r="T71" s="148">
        <f>SUM(T72:T73)</f>
        <v>40587828.829999998</v>
      </c>
      <c r="U71" s="149">
        <f>IF(O71=0,0,T71/O71)</f>
        <v>1</v>
      </c>
      <c r="V71" s="69">
        <f>L71-T71</f>
        <v>0.20999999344348907</v>
      </c>
      <c r="W71" s="69"/>
      <c r="X71" s="60"/>
      <c r="Y71" s="60">
        <f t="shared" ref="Y71:AM71" si="34">SUM(Y72:Y73)</f>
        <v>0</v>
      </c>
      <c r="Z71" s="62">
        <f t="shared" si="34"/>
        <v>0</v>
      </c>
      <c r="AA71" s="60">
        <f t="shared" si="34"/>
        <v>0</v>
      </c>
      <c r="AB71" s="62">
        <f t="shared" si="34"/>
        <v>0</v>
      </c>
      <c r="AC71" s="60">
        <f t="shared" si="34"/>
        <v>0</v>
      </c>
      <c r="AD71" s="60">
        <f t="shared" si="34"/>
        <v>0</v>
      </c>
      <c r="AE71" s="60">
        <f t="shared" si="34"/>
        <v>0</v>
      </c>
      <c r="AF71" s="60">
        <f t="shared" si="34"/>
        <v>0</v>
      </c>
      <c r="AG71" s="60">
        <f t="shared" si="34"/>
        <v>0</v>
      </c>
      <c r="AH71" s="60">
        <f t="shared" si="34"/>
        <v>0</v>
      </c>
      <c r="AI71" s="60">
        <f t="shared" si="34"/>
        <v>0</v>
      </c>
      <c r="AJ71" s="60">
        <f t="shared" si="34"/>
        <v>0</v>
      </c>
      <c r="AK71" s="60">
        <f t="shared" si="34"/>
        <v>0</v>
      </c>
      <c r="AL71" s="150">
        <f t="shared" si="34"/>
        <v>0</v>
      </c>
      <c r="AM71" s="60">
        <f t="shared" si="34"/>
        <v>0</v>
      </c>
      <c r="AN71" s="150"/>
      <c r="AO71" s="8">
        <v>0</v>
      </c>
      <c r="AP71" s="8">
        <v>0</v>
      </c>
      <c r="AQ71" s="8">
        <v>0</v>
      </c>
      <c r="AR71" s="60"/>
      <c r="AS71" s="8">
        <f>SUM(Y71:AQ71)</f>
        <v>0</v>
      </c>
      <c r="AT71" s="14">
        <f>AS71-V71</f>
        <v>-0.20999999344348907</v>
      </c>
      <c r="AU71" s="14" t="b">
        <f>AS71=V71</f>
        <v>0</v>
      </c>
      <c r="AV71" s="14" t="b">
        <f>(AS71+T71)=H71</f>
        <v>0</v>
      </c>
    </row>
    <row r="72" spans="1:50" ht="18" customHeight="1" x14ac:dyDescent="0.35">
      <c r="A72" s="151"/>
      <c r="B72" s="152">
        <v>1.1000000000000001</v>
      </c>
      <c r="C72" s="130" t="s">
        <v>109</v>
      </c>
      <c r="D72" s="8" t="s">
        <v>110</v>
      </c>
      <c r="E72" s="76">
        <v>40000000</v>
      </c>
      <c r="F72" s="76">
        <v>40559649.039999992</v>
      </c>
      <c r="G72" s="153">
        <v>40559649.039999992</v>
      </c>
      <c r="H72" s="153">
        <f t="shared" ref="H72:H73" si="35">L72</f>
        <v>40559649.039999992</v>
      </c>
      <c r="I72" s="154">
        <f>IF($L$117=0,0,L72/$L$117)</f>
        <v>3.5460561225181916E-2</v>
      </c>
      <c r="J72" s="153">
        <f>H72-E72</f>
        <v>559649.03999999166</v>
      </c>
      <c r="K72" s="153">
        <f>H72-G72</f>
        <v>0</v>
      </c>
      <c r="L72" s="153">
        <v>40559649.039999992</v>
      </c>
      <c r="M72" s="76"/>
      <c r="N72" s="7"/>
      <c r="O72" s="7">
        <f>38283557.37+2014520.46+261571</f>
        <v>40559648.829999998</v>
      </c>
      <c r="P72" s="515">
        <f>38283557.37+2014520.46+261571</f>
        <v>40559648.829999998</v>
      </c>
      <c r="Q72" s="155">
        <f>IF(L72=0,0,O72/L72)</f>
        <v>0.99999999482244062</v>
      </c>
      <c r="R72" s="74">
        <f>H72-O72</f>
        <v>0.20999999344348907</v>
      </c>
      <c r="S72" s="156"/>
      <c r="T72" s="74">
        <f>38283557.37+2014520.46+261571</f>
        <v>40559648.829999998</v>
      </c>
      <c r="U72" s="155">
        <f>IF(O72=0,0,T72/O72)</f>
        <v>1</v>
      </c>
      <c r="V72" s="74">
        <f>L72-T72</f>
        <v>0.20999999344348907</v>
      </c>
      <c r="W72" s="101"/>
      <c r="X72" s="5"/>
      <c r="Y72" s="5"/>
      <c r="Z72" s="5"/>
      <c r="AA72" s="5"/>
      <c r="AB72" s="8"/>
      <c r="AC72" s="8">
        <v>0</v>
      </c>
      <c r="AD72" s="5"/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71">
        <v>0</v>
      </c>
      <c r="AM72" s="5">
        <v>0</v>
      </c>
      <c r="AN72" s="71"/>
      <c r="AO72" s="8">
        <v>0</v>
      </c>
      <c r="AP72" s="8">
        <v>0</v>
      </c>
      <c r="AQ72" s="8">
        <v>0</v>
      </c>
      <c r="AR72" s="5"/>
      <c r="AS72" s="8">
        <f>SUM(Y72:AQ72)</f>
        <v>0</v>
      </c>
      <c r="AT72" s="14">
        <f>AS72-V72</f>
        <v>-0.20999999344348907</v>
      </c>
      <c r="AU72" s="14" t="b">
        <f>AS72=V72</f>
        <v>0</v>
      </c>
      <c r="AV72" s="14" t="b">
        <f>(AS72+T72)=H72</f>
        <v>0</v>
      </c>
      <c r="AW72" s="14"/>
    </row>
    <row r="73" spans="1:50" s="100" customFormat="1" ht="12" customHeight="1" x14ac:dyDescent="0.35">
      <c r="A73" s="94"/>
      <c r="B73" s="157">
        <v>1.2</v>
      </c>
      <c r="C73" s="133" t="s">
        <v>111</v>
      </c>
      <c r="D73" s="14" t="s">
        <v>40</v>
      </c>
      <c r="E73" s="77">
        <v>0</v>
      </c>
      <c r="F73" s="77">
        <v>28180</v>
      </c>
      <c r="G73" s="158">
        <v>28180</v>
      </c>
      <c r="H73" s="158">
        <f t="shared" si="35"/>
        <v>28180</v>
      </c>
      <c r="I73" s="159">
        <f>IF($L$117=0,0,L73/$L$117)</f>
        <v>2.4637259911695392E-5</v>
      </c>
      <c r="J73" s="160">
        <f>H73-E73</f>
        <v>28180</v>
      </c>
      <c r="K73" s="158">
        <f>H73-G73</f>
        <v>0</v>
      </c>
      <c r="L73" s="158">
        <v>28180</v>
      </c>
      <c r="M73" s="76"/>
      <c r="N73" s="161"/>
      <c r="O73" s="162">
        <v>28180</v>
      </c>
      <c r="P73" s="519">
        <v>28180</v>
      </c>
      <c r="Q73" s="163">
        <f>IF(L73=0,0,O73/L73)</f>
        <v>1</v>
      </c>
      <c r="R73" s="6">
        <f>H73-O73</f>
        <v>0</v>
      </c>
      <c r="S73" s="112"/>
      <c r="T73" s="6">
        <v>28180</v>
      </c>
      <c r="U73" s="164">
        <f>IF(O73=0,0,T73/O73)</f>
        <v>1</v>
      </c>
      <c r="V73" s="14">
        <f>L73-T73</f>
        <v>0</v>
      </c>
      <c r="W73" s="101"/>
      <c r="X73" s="5"/>
      <c r="Y73" s="5"/>
      <c r="Z73" s="5"/>
      <c r="AA73" s="5"/>
      <c r="AB73" s="8"/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/>
      <c r="AO73" s="8">
        <v>0</v>
      </c>
      <c r="AP73" s="8">
        <v>0</v>
      </c>
      <c r="AQ73" s="8">
        <v>0</v>
      </c>
      <c r="AR73" s="14"/>
      <c r="AS73" s="8">
        <f>SUM(Y73:AQ73)</f>
        <v>0</v>
      </c>
      <c r="AT73" s="14">
        <f>AS73-V73</f>
        <v>0</v>
      </c>
      <c r="AU73" s="14" t="b">
        <f>AS73=V73</f>
        <v>1</v>
      </c>
      <c r="AV73" s="14" t="b">
        <f>(AS73+T73)=H73</f>
        <v>1</v>
      </c>
      <c r="AW73" s="14"/>
    </row>
    <row r="74" spans="1:50" s="100" customFormat="1" ht="12" customHeight="1" x14ac:dyDescent="0.35">
      <c r="A74" s="94"/>
      <c r="B74" s="157"/>
      <c r="C74" s="133"/>
      <c r="D74" s="14"/>
      <c r="E74" s="77"/>
      <c r="F74" s="77"/>
      <c r="G74" s="158"/>
      <c r="H74" s="158"/>
      <c r="I74" s="159"/>
      <c r="J74" s="160"/>
      <c r="K74" s="158"/>
      <c r="L74" s="158"/>
      <c r="M74" s="76"/>
      <c r="N74" s="161"/>
      <c r="O74" s="162"/>
      <c r="P74" s="519"/>
      <c r="Q74" s="163"/>
      <c r="R74" s="162"/>
      <c r="S74" s="112"/>
      <c r="T74" s="162"/>
      <c r="U74" s="159"/>
      <c r="V74" s="165"/>
      <c r="W74" s="101"/>
      <c r="X74" s="5"/>
      <c r="Y74" s="5"/>
      <c r="Z74" s="5"/>
      <c r="AA74" s="5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14"/>
      <c r="AS74" s="8"/>
      <c r="AT74" s="14"/>
      <c r="AU74" s="14"/>
      <c r="AV74" s="14"/>
      <c r="AW74" s="14"/>
    </row>
    <row r="75" spans="1:50" s="100" customFormat="1" ht="15" customHeight="1" x14ac:dyDescent="0.35">
      <c r="A75" s="94"/>
      <c r="B75" s="166" t="s">
        <v>112</v>
      </c>
      <c r="C75" s="167" t="s">
        <v>113</v>
      </c>
      <c r="D75" s="168"/>
      <c r="E75" s="169">
        <v>730862422</v>
      </c>
      <c r="F75" s="169">
        <v>753126225.03999996</v>
      </c>
      <c r="G75" s="169">
        <v>507541746.94088602</v>
      </c>
      <c r="H75" s="169">
        <f>L75</f>
        <v>507541746.94088602</v>
      </c>
      <c r="I75" s="163"/>
      <c r="J75" s="153"/>
      <c r="K75" s="112">
        <f>H75-G75</f>
        <v>0</v>
      </c>
      <c r="L75" s="169">
        <v>507541746.94088602</v>
      </c>
      <c r="M75" s="169"/>
      <c r="N75" s="7"/>
      <c r="O75" s="169">
        <v>583165175.88955402</v>
      </c>
      <c r="P75" s="512">
        <v>583165175.88955402</v>
      </c>
      <c r="Q75" s="163"/>
      <c r="R75" s="169">
        <v>-75623428.948667586</v>
      </c>
      <c r="S75" s="112"/>
      <c r="T75" s="169">
        <v>507541746.94088602</v>
      </c>
      <c r="U75" s="163"/>
      <c r="V75" s="169">
        <f>L75-T75</f>
        <v>0</v>
      </c>
      <c r="W75" s="160"/>
      <c r="X75" s="161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>
        <f>SUM(AK71:AK73)</f>
        <v>0</v>
      </c>
      <c r="AL75" s="169"/>
      <c r="AM75" s="169"/>
      <c r="AN75" s="169">
        <v>0</v>
      </c>
      <c r="AO75" s="169"/>
      <c r="AP75" s="169"/>
      <c r="AQ75" s="169"/>
      <c r="AR75" s="165"/>
      <c r="AS75" s="170">
        <f>SUM(Y75:AQ75)</f>
        <v>0</v>
      </c>
      <c r="AT75" s="165">
        <v>0</v>
      </c>
      <c r="AU75" s="162" t="b">
        <f>AS75=V75</f>
        <v>1</v>
      </c>
      <c r="AV75" s="171" t="b">
        <f>(AS75+T75)=H75</f>
        <v>1</v>
      </c>
    </row>
    <row r="76" spans="1:50" s="100" customFormat="1" ht="16.25" hidden="1" customHeight="1" x14ac:dyDescent="0.35">
      <c r="A76" s="172"/>
      <c r="B76" s="173"/>
      <c r="C76" s="174"/>
      <c r="E76" s="77"/>
      <c r="F76" s="77"/>
      <c r="G76" s="77"/>
      <c r="H76" s="76">
        <f>H75-G75</f>
        <v>0</v>
      </c>
      <c r="I76" s="164"/>
      <c r="J76" s="101"/>
      <c r="K76" s="158"/>
      <c r="L76" s="76"/>
      <c r="M76" s="76"/>
      <c r="N76" s="5"/>
      <c r="O76" s="14"/>
      <c r="P76" s="520"/>
      <c r="Q76" s="175"/>
      <c r="R76" s="14"/>
      <c r="S76" s="112"/>
      <c r="T76" s="14"/>
      <c r="U76" s="175"/>
      <c r="V76" s="14"/>
      <c r="W76" s="101"/>
      <c r="X76" s="5"/>
      <c r="Y76" s="5">
        <v>0</v>
      </c>
      <c r="Z76" s="176"/>
      <c r="AA76" s="5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60">
        <v>0</v>
      </c>
      <c r="AI76" s="60">
        <v>0</v>
      </c>
      <c r="AJ76" s="60">
        <v>0</v>
      </c>
      <c r="AK76" s="60">
        <v>0</v>
      </c>
      <c r="AL76" s="62">
        <v>0</v>
      </c>
      <c r="AM76" s="60">
        <v>0</v>
      </c>
      <c r="AN76" s="62">
        <v>0</v>
      </c>
      <c r="AO76" s="60">
        <v>0</v>
      </c>
      <c r="AP76" s="60">
        <v>0</v>
      </c>
      <c r="AQ76" s="60">
        <v>0</v>
      </c>
      <c r="AR76" s="60"/>
      <c r="AS76" s="14"/>
      <c r="AT76" s="14"/>
      <c r="AU76" s="14"/>
      <c r="AV76" s="14"/>
    </row>
    <row r="77" spans="1:50" ht="13.25" customHeight="1" collapsed="1" x14ac:dyDescent="0.35">
      <c r="A77" s="79"/>
      <c r="B77" s="177">
        <v>6</v>
      </c>
      <c r="C77" s="103" t="s">
        <v>114</v>
      </c>
      <c r="L77" s="74"/>
      <c r="M77" s="89"/>
      <c r="P77" s="513"/>
      <c r="R77" s="101"/>
      <c r="S77" s="112"/>
      <c r="T77" s="101"/>
      <c r="V77" s="101"/>
      <c r="W77" s="101"/>
      <c r="X77" s="5"/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0">
        <v>0</v>
      </c>
      <c r="AI77" s="60">
        <v>0</v>
      </c>
      <c r="AJ77" s="60">
        <v>0</v>
      </c>
      <c r="AK77" s="60">
        <v>0</v>
      </c>
      <c r="AL77" s="150">
        <v>0</v>
      </c>
      <c r="AM77" s="60">
        <v>0</v>
      </c>
      <c r="AN77" s="150">
        <v>0</v>
      </c>
      <c r="AO77" s="60">
        <v>0</v>
      </c>
      <c r="AP77" s="60">
        <v>0</v>
      </c>
      <c r="AQ77" s="60">
        <v>0</v>
      </c>
      <c r="AS77" s="101">
        <f>V75</f>
        <v>0</v>
      </c>
      <c r="AX77" s="100"/>
    </row>
    <row r="78" spans="1:50" s="100" customFormat="1" ht="12" customHeight="1" x14ac:dyDescent="0.35">
      <c r="A78" s="94"/>
      <c r="B78" s="152">
        <v>6.1</v>
      </c>
      <c r="C78" s="73" t="s">
        <v>115</v>
      </c>
      <c r="D78" s="8" t="s">
        <v>75</v>
      </c>
      <c r="E78" s="76">
        <v>40269400</v>
      </c>
      <c r="F78" s="76">
        <v>32000000</v>
      </c>
      <c r="G78" s="74">
        <v>26300000</v>
      </c>
      <c r="H78" s="74">
        <f>L78</f>
        <v>26300000</v>
      </c>
      <c r="I78" s="155">
        <v>2.7972867545738946E-2</v>
      </c>
      <c r="J78" s="74">
        <v>-12269400</v>
      </c>
      <c r="K78" s="74">
        <f>L78-G78</f>
        <v>0</v>
      </c>
      <c r="L78" s="74">
        <v>26300000</v>
      </c>
      <c r="M78" s="76"/>
      <c r="N78" s="8"/>
      <c r="O78" s="6">
        <v>9173382.3780959994</v>
      </c>
      <c r="P78" s="520">
        <v>9173382.3780959994</v>
      </c>
      <c r="Q78" s="179">
        <f>IF(L78=0,0,O78/L78)</f>
        <v>0.34879780905307983</v>
      </c>
      <c r="R78" s="6">
        <f>H78-O78</f>
        <v>17126617.621904001</v>
      </c>
      <c r="S78" s="156"/>
      <c r="T78" s="6">
        <v>5625903.5</v>
      </c>
      <c r="U78" s="179">
        <f>IF(O78=0,0,T78/O78)</f>
        <v>0.61328562008201126</v>
      </c>
      <c r="V78" s="6">
        <f t="shared" ref="V78:V83" si="36">L78-T78</f>
        <v>20674096.5</v>
      </c>
      <c r="W78" s="6"/>
      <c r="X78" s="8">
        <f>AT78</f>
        <v>0</v>
      </c>
      <c r="Y78" s="8">
        <v>0</v>
      </c>
      <c r="Z78" s="8">
        <v>1945720.36</v>
      </c>
      <c r="AA78" s="8">
        <f>690170+1688147.81428571</f>
        <v>2378317.81428571</v>
      </c>
      <c r="AB78" s="8">
        <v>2808487.27</v>
      </c>
      <c r="AC78" s="8">
        <v>3600855.75</v>
      </c>
      <c r="AD78" s="8">
        <f>6282269.33238096-1104895.15285714</f>
        <v>5177374.1795238201</v>
      </c>
      <c r="AE78" s="8">
        <f>2667141.06+549893.726190476</f>
        <v>3217034.7861904763</v>
      </c>
      <c r="AF78" s="8">
        <f>1546306.34</f>
        <v>1546306.34</v>
      </c>
      <c r="AG78" s="8"/>
      <c r="AH78" s="8"/>
      <c r="AI78" s="60">
        <v>0</v>
      </c>
      <c r="AJ78" s="60">
        <v>0</v>
      </c>
      <c r="AK78" s="60">
        <v>0</v>
      </c>
      <c r="AL78" s="150">
        <v>0</v>
      </c>
      <c r="AM78" s="60">
        <v>0</v>
      </c>
      <c r="AN78" s="71">
        <v>0</v>
      </c>
      <c r="AO78" s="60">
        <v>0</v>
      </c>
      <c r="AP78" s="60">
        <v>0</v>
      </c>
      <c r="AQ78" s="60">
        <v>0</v>
      </c>
      <c r="AR78" s="14"/>
      <c r="AS78" s="8">
        <f t="shared" ref="AS78:AS83" si="37">SUM(Y78:AQ78)</f>
        <v>20674096.500000004</v>
      </c>
      <c r="AT78" s="14">
        <f t="shared" ref="AT78:AT83" si="38">AS78-V78</f>
        <v>0</v>
      </c>
      <c r="AU78" s="14" t="b">
        <f t="shared" ref="AU78:AU83" si="39">AS78=V78</f>
        <v>1</v>
      </c>
      <c r="AV78" s="14" t="b">
        <f t="shared" ref="AV78:AV83" si="40">(AS78+T78)=H78</f>
        <v>1</v>
      </c>
    </row>
    <row r="79" spans="1:50" s="100" customFormat="1" ht="12" customHeight="1" x14ac:dyDescent="0.35">
      <c r="A79" s="94"/>
      <c r="B79" s="152">
        <v>6.2</v>
      </c>
      <c r="C79" s="73" t="s">
        <v>116</v>
      </c>
      <c r="D79" s="6" t="s">
        <v>75</v>
      </c>
      <c r="E79" s="76">
        <v>13000000</v>
      </c>
      <c r="F79" s="76">
        <v>11077300</v>
      </c>
      <c r="G79" s="76">
        <v>7162178</v>
      </c>
      <c r="H79" s="76">
        <f>11997300-1735122-3100000</f>
        <v>7162178</v>
      </c>
      <c r="I79" s="179">
        <v>1.1985674421660495E-2</v>
      </c>
      <c r="J79" s="74">
        <v>-1002700</v>
      </c>
      <c r="K79" s="74">
        <f>L79-G79</f>
        <v>0</v>
      </c>
      <c r="L79" s="74">
        <v>7162178</v>
      </c>
      <c r="M79" s="76"/>
      <c r="N79" s="8"/>
      <c r="O79" s="6">
        <v>2608796.1</v>
      </c>
      <c r="P79" s="520">
        <v>2608796.1</v>
      </c>
      <c r="Q79" s="179">
        <f>IF(L79=0,0,O79/L79)</f>
        <v>0.36424619717633383</v>
      </c>
      <c r="R79" s="6">
        <f>H79-O79</f>
        <v>4553381.9000000004</v>
      </c>
      <c r="S79" s="156"/>
      <c r="T79" s="6">
        <f>1900800+707996.1</f>
        <v>2608796.1</v>
      </c>
      <c r="U79" s="179">
        <f>IF(O79=0,0,T79/O79)</f>
        <v>1</v>
      </c>
      <c r="V79" s="6">
        <f t="shared" si="36"/>
        <v>4553381.9000000004</v>
      </c>
      <c r="W79" s="6"/>
      <c r="X79" s="8">
        <f t="shared" ref="X79" si="41">AT79</f>
        <v>0</v>
      </c>
      <c r="Y79" s="5"/>
      <c r="Z79" s="5">
        <v>852343.23600000003</v>
      </c>
      <c r="AA79" s="5">
        <v>1741752.844</v>
      </c>
      <c r="AB79" s="5">
        <v>744451.12000000011</v>
      </c>
      <c r="AC79" s="5"/>
      <c r="AD79" s="8"/>
      <c r="AE79" s="6">
        <v>0</v>
      </c>
      <c r="AF79" s="6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150">
        <v>0</v>
      </c>
      <c r="AM79" s="60">
        <v>0</v>
      </c>
      <c r="AN79" s="71">
        <v>1214834.7</v>
      </c>
      <c r="AO79" s="60">
        <v>0</v>
      </c>
      <c r="AP79" s="60">
        <v>0</v>
      </c>
      <c r="AQ79" s="60">
        <v>0</v>
      </c>
      <c r="AR79" s="14"/>
      <c r="AS79" s="8">
        <f t="shared" si="37"/>
        <v>4553381.9000000004</v>
      </c>
      <c r="AT79" s="14">
        <f t="shared" si="38"/>
        <v>0</v>
      </c>
      <c r="AU79" s="14" t="b">
        <f t="shared" si="39"/>
        <v>1</v>
      </c>
      <c r="AV79" s="14" t="b">
        <f t="shared" si="40"/>
        <v>1</v>
      </c>
    </row>
    <row r="80" spans="1:50" s="100" customFormat="1" ht="12" customHeight="1" x14ac:dyDescent="0.35">
      <c r="A80" s="94"/>
      <c r="B80" s="180" t="s">
        <v>117</v>
      </c>
      <c r="C80" s="100" t="s">
        <v>118</v>
      </c>
      <c r="D80" s="14"/>
      <c r="E80" s="77"/>
      <c r="F80" s="77"/>
      <c r="G80" s="77"/>
      <c r="H80" s="77"/>
      <c r="I80" s="164"/>
      <c r="J80" s="101">
        <f>H80-E80</f>
        <v>0</v>
      </c>
      <c r="K80" s="77"/>
      <c r="L80" s="76"/>
      <c r="M80" s="76"/>
      <c r="N80" s="5"/>
      <c r="O80" s="14"/>
      <c r="P80" s="520"/>
      <c r="Q80" s="164"/>
      <c r="R80" s="14"/>
      <c r="S80" s="112"/>
      <c r="T80" s="14"/>
      <c r="U80" s="164"/>
      <c r="V80" s="14">
        <f t="shared" si="36"/>
        <v>0</v>
      </c>
      <c r="W80" s="14"/>
      <c r="X80" s="8"/>
      <c r="Y80" s="5"/>
      <c r="Z80" s="5"/>
      <c r="AA80" s="5"/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60">
        <v>0</v>
      </c>
      <c r="AI80" s="60">
        <v>0</v>
      </c>
      <c r="AJ80" s="60">
        <v>0</v>
      </c>
      <c r="AK80" s="60">
        <v>0</v>
      </c>
      <c r="AL80" s="150">
        <v>0</v>
      </c>
      <c r="AM80" s="60">
        <v>0</v>
      </c>
      <c r="AN80" s="427">
        <v>0</v>
      </c>
      <c r="AO80" s="60">
        <v>0</v>
      </c>
      <c r="AP80" s="60">
        <v>0</v>
      </c>
      <c r="AQ80" s="60">
        <v>0</v>
      </c>
      <c r="AR80" s="14"/>
      <c r="AS80" s="8">
        <f t="shared" si="37"/>
        <v>0</v>
      </c>
      <c r="AT80" s="14">
        <f t="shared" si="38"/>
        <v>0</v>
      </c>
      <c r="AU80" s="14" t="b">
        <f t="shared" si="39"/>
        <v>1</v>
      </c>
      <c r="AV80" s="14" t="b">
        <f t="shared" si="40"/>
        <v>1</v>
      </c>
    </row>
    <row r="81" spans="1:50" s="100" customFormat="1" ht="14.25" customHeight="1" x14ac:dyDescent="0.35">
      <c r="A81" s="94"/>
      <c r="B81" s="157" t="s">
        <v>119</v>
      </c>
      <c r="C81" s="100" t="s">
        <v>120</v>
      </c>
      <c r="D81" s="14"/>
      <c r="E81" s="77"/>
      <c r="F81" s="77"/>
      <c r="G81" s="77"/>
      <c r="H81" s="77"/>
      <c r="I81" s="164"/>
      <c r="J81" s="101">
        <f>H81-E81</f>
        <v>0</v>
      </c>
      <c r="K81" s="77"/>
      <c r="L81" s="76"/>
      <c r="M81" s="76"/>
      <c r="N81" s="5"/>
      <c r="O81" s="14"/>
      <c r="P81" s="520"/>
      <c r="Q81" s="164"/>
      <c r="R81" s="14"/>
      <c r="S81" s="112"/>
      <c r="T81" s="14"/>
      <c r="U81" s="164"/>
      <c r="V81" s="6">
        <f t="shared" si="36"/>
        <v>0</v>
      </c>
      <c r="W81" s="6"/>
      <c r="X81" s="5"/>
      <c r="Y81" s="5">
        <v>0</v>
      </c>
      <c r="Z81" s="8">
        <v>0</v>
      </c>
      <c r="AA81" s="5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0">
        <v>0</v>
      </c>
      <c r="AI81" s="60">
        <v>0</v>
      </c>
      <c r="AJ81" s="60">
        <v>0</v>
      </c>
      <c r="AK81" s="60">
        <v>0</v>
      </c>
      <c r="AL81" s="150">
        <v>0</v>
      </c>
      <c r="AM81" s="60">
        <v>0</v>
      </c>
      <c r="AN81" s="150">
        <v>0</v>
      </c>
      <c r="AO81" s="60">
        <v>0</v>
      </c>
      <c r="AP81" s="60">
        <v>0</v>
      </c>
      <c r="AQ81" s="60">
        <v>0</v>
      </c>
      <c r="AR81" s="14"/>
      <c r="AS81" s="8">
        <f t="shared" si="37"/>
        <v>0</v>
      </c>
      <c r="AT81" s="14">
        <f t="shared" si="38"/>
        <v>0</v>
      </c>
      <c r="AU81" s="14" t="b">
        <f t="shared" si="39"/>
        <v>1</v>
      </c>
      <c r="AV81" s="14" t="b">
        <f t="shared" si="40"/>
        <v>1</v>
      </c>
      <c r="AW81" s="181" t="s">
        <v>121</v>
      </c>
    </row>
    <row r="82" spans="1:50" s="100" customFormat="1" ht="12" customHeight="1" x14ac:dyDescent="0.35">
      <c r="A82" s="94"/>
      <c r="B82" s="157"/>
      <c r="C82" s="133"/>
      <c r="D82" s="14"/>
      <c r="E82" s="77"/>
      <c r="F82" s="77"/>
      <c r="G82" s="77"/>
      <c r="H82" s="77"/>
      <c r="I82" s="164"/>
      <c r="J82" s="101">
        <f>H82-E82</f>
        <v>0</v>
      </c>
      <c r="K82" s="77"/>
      <c r="L82" s="76"/>
      <c r="M82" s="76"/>
      <c r="N82" s="5"/>
      <c r="O82" s="14"/>
      <c r="P82" s="520"/>
      <c r="Q82" s="164"/>
      <c r="R82" s="14"/>
      <c r="S82" s="112"/>
      <c r="T82" s="14"/>
      <c r="U82" s="164"/>
      <c r="V82" s="6">
        <f t="shared" si="36"/>
        <v>0</v>
      </c>
      <c r="W82" s="6"/>
      <c r="X82" s="5"/>
      <c r="Y82" s="5">
        <v>0</v>
      </c>
      <c r="Z82" s="8">
        <v>0</v>
      </c>
      <c r="AA82" s="5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60">
        <v>0</v>
      </c>
      <c r="AI82" s="60">
        <v>0</v>
      </c>
      <c r="AJ82" s="60">
        <v>0</v>
      </c>
      <c r="AK82" s="60">
        <v>0</v>
      </c>
      <c r="AL82" s="150">
        <v>0</v>
      </c>
      <c r="AM82" s="60">
        <v>0</v>
      </c>
      <c r="AN82" s="150">
        <v>0</v>
      </c>
      <c r="AO82" s="60">
        <v>0</v>
      </c>
      <c r="AP82" s="60">
        <v>0</v>
      </c>
      <c r="AQ82" s="60">
        <v>0</v>
      </c>
      <c r="AR82" s="14"/>
      <c r="AS82" s="8">
        <f t="shared" si="37"/>
        <v>0</v>
      </c>
      <c r="AT82" s="14">
        <f t="shared" si="38"/>
        <v>0</v>
      </c>
      <c r="AU82" s="14" t="b">
        <f t="shared" si="39"/>
        <v>1</v>
      </c>
      <c r="AV82" s="182" t="b">
        <f t="shared" si="40"/>
        <v>1</v>
      </c>
      <c r="AW82" s="181" t="s">
        <v>121</v>
      </c>
    </row>
    <row r="83" spans="1:50" s="100" customFormat="1" ht="12" customHeight="1" thickBot="1" x14ac:dyDescent="0.4">
      <c r="A83" s="94"/>
      <c r="B83" s="183">
        <v>6</v>
      </c>
      <c r="C83" s="184" t="s">
        <v>114</v>
      </c>
      <c r="D83" s="185"/>
      <c r="E83" s="136">
        <f>SUM(E78:E79)</f>
        <v>53269400</v>
      </c>
      <c r="F83" s="136">
        <v>43077300</v>
      </c>
      <c r="G83" s="108">
        <f>SUM(G78:G79)</f>
        <v>33462178</v>
      </c>
      <c r="H83" s="107">
        <f>SUM(H78:H79)</f>
        <v>33462178</v>
      </c>
      <c r="I83" s="186">
        <f>IF($L$117=0,0,L83/$L$117)</f>
        <v>2.9255371774216308E-2</v>
      </c>
      <c r="J83" s="187">
        <f>H83-E83</f>
        <v>-19807222</v>
      </c>
      <c r="K83" s="107">
        <f>H83-G83</f>
        <v>0</v>
      </c>
      <c r="L83" s="108">
        <f>SUM(L78:L79)</f>
        <v>33462178</v>
      </c>
      <c r="M83" s="207"/>
      <c r="N83" s="110"/>
      <c r="O83" s="114">
        <f>SUM(O78:O82)</f>
        <v>11782178.478095999</v>
      </c>
      <c r="P83" s="521">
        <f>SUM(P78:P82)</f>
        <v>11782178.478095999</v>
      </c>
      <c r="Q83" s="188">
        <f>IF(L83=0,0,O83/L83)</f>
        <v>0.35210435130958895</v>
      </c>
      <c r="R83" s="114">
        <f>H83-O83</f>
        <v>21679999.521903999</v>
      </c>
      <c r="S83" s="112"/>
      <c r="T83" s="114">
        <f>SUM(T78:T82)</f>
        <v>8234699.5999999996</v>
      </c>
      <c r="U83" s="188">
        <f>IF(O83=0,0,T83/O83)</f>
        <v>0.69891146321615794</v>
      </c>
      <c r="V83" s="114">
        <f t="shared" si="36"/>
        <v>25227478.399999999</v>
      </c>
      <c r="W83" s="114"/>
      <c r="X83" s="113"/>
      <c r="Y83" s="189">
        <f t="shared" ref="Y83:AQ83" si="42">SUM(Y78:Y79)</f>
        <v>0</v>
      </c>
      <c r="Z83" s="189">
        <f t="shared" si="42"/>
        <v>2798063.5959999999</v>
      </c>
      <c r="AA83" s="189">
        <f t="shared" si="42"/>
        <v>4120070.65828571</v>
      </c>
      <c r="AB83" s="189">
        <f t="shared" si="42"/>
        <v>3552938.39</v>
      </c>
      <c r="AC83" s="189">
        <f t="shared" si="42"/>
        <v>3600855.75</v>
      </c>
      <c r="AD83" s="189">
        <f>SUM(AD78:AD79)</f>
        <v>5177374.1795238201</v>
      </c>
      <c r="AE83" s="189">
        <f t="shared" si="42"/>
        <v>3217034.7861904763</v>
      </c>
      <c r="AF83" s="189">
        <f t="shared" si="42"/>
        <v>1546306.34</v>
      </c>
      <c r="AG83" s="189">
        <f t="shared" si="42"/>
        <v>0</v>
      </c>
      <c r="AH83" s="189">
        <f t="shared" si="42"/>
        <v>0</v>
      </c>
      <c r="AI83" s="189">
        <f t="shared" si="42"/>
        <v>0</v>
      </c>
      <c r="AJ83" s="189">
        <f t="shared" si="42"/>
        <v>0</v>
      </c>
      <c r="AK83" s="189">
        <f t="shared" si="42"/>
        <v>0</v>
      </c>
      <c r="AL83" s="190">
        <f t="shared" si="42"/>
        <v>0</v>
      </c>
      <c r="AM83" s="189">
        <f t="shared" si="42"/>
        <v>0</v>
      </c>
      <c r="AN83" s="190">
        <f t="shared" si="42"/>
        <v>1214834.7</v>
      </c>
      <c r="AO83" s="189">
        <f t="shared" si="42"/>
        <v>0</v>
      </c>
      <c r="AP83" s="189">
        <f t="shared" si="42"/>
        <v>0</v>
      </c>
      <c r="AQ83" s="189">
        <f t="shared" si="42"/>
        <v>0</v>
      </c>
      <c r="AR83" s="14"/>
      <c r="AS83" s="113">
        <f t="shared" si="37"/>
        <v>25227478.400000006</v>
      </c>
      <c r="AT83" s="191">
        <f t="shared" si="38"/>
        <v>0</v>
      </c>
      <c r="AU83" s="191" t="b">
        <f t="shared" si="39"/>
        <v>1</v>
      </c>
      <c r="AV83" s="191" t="b">
        <f t="shared" si="40"/>
        <v>1</v>
      </c>
    </row>
    <row r="84" spans="1:50" s="100" customFormat="1" ht="12" customHeight="1" thickTop="1" x14ac:dyDescent="0.35">
      <c r="A84" s="94"/>
      <c r="B84" s="192"/>
      <c r="C84" s="193"/>
      <c r="D84" s="194"/>
      <c r="E84" s="195"/>
      <c r="F84" s="195"/>
      <c r="G84" s="112"/>
      <c r="H84" s="112"/>
      <c r="I84" s="196"/>
      <c r="J84" s="160"/>
      <c r="K84" s="112"/>
      <c r="L84" s="112"/>
      <c r="M84" s="169"/>
      <c r="N84" s="161"/>
      <c r="O84" s="197"/>
      <c r="P84" s="522"/>
      <c r="Q84" s="198"/>
      <c r="R84" s="197"/>
      <c r="S84" s="112"/>
      <c r="T84" s="197"/>
      <c r="U84" s="198"/>
      <c r="V84" s="14"/>
      <c r="W84" s="14"/>
      <c r="X84" s="194"/>
      <c r="Y84" s="194">
        <v>0</v>
      </c>
      <c r="Z84" s="170">
        <v>0</v>
      </c>
      <c r="AA84" s="194">
        <v>0</v>
      </c>
      <c r="AB84" s="170">
        <v>0</v>
      </c>
      <c r="AC84" s="194">
        <v>0</v>
      </c>
      <c r="AD84" s="194">
        <v>0</v>
      </c>
      <c r="AE84" s="194">
        <v>0</v>
      </c>
      <c r="AF84" s="194">
        <v>0</v>
      </c>
      <c r="AG84" s="194">
        <v>0</v>
      </c>
      <c r="AH84" s="194">
        <v>0</v>
      </c>
      <c r="AI84" s="194">
        <v>0</v>
      </c>
      <c r="AJ84" s="194">
        <v>0</v>
      </c>
      <c r="AK84" s="194">
        <v>0</v>
      </c>
      <c r="AL84" s="199">
        <v>0</v>
      </c>
      <c r="AM84" s="194">
        <v>0</v>
      </c>
      <c r="AN84" s="199">
        <v>0</v>
      </c>
      <c r="AO84" s="194">
        <v>0</v>
      </c>
      <c r="AP84" s="194">
        <v>0</v>
      </c>
      <c r="AQ84" s="194">
        <v>0</v>
      </c>
      <c r="AR84" s="14"/>
      <c r="AS84" s="14"/>
      <c r="AT84" s="14"/>
      <c r="AU84" s="14"/>
      <c r="AV84" s="14"/>
    </row>
    <row r="85" spans="1:50" x14ac:dyDescent="0.35">
      <c r="A85" s="79"/>
      <c r="B85" s="64">
        <v>7</v>
      </c>
      <c r="C85" s="63" t="s">
        <v>122</v>
      </c>
      <c r="K85" s="101"/>
      <c r="M85" s="89"/>
      <c r="P85" s="513"/>
      <c r="Q85" s="5"/>
      <c r="S85" s="112"/>
      <c r="T85" s="200"/>
      <c r="Y85" s="194">
        <v>0</v>
      </c>
      <c r="Z85" s="170">
        <v>0</v>
      </c>
      <c r="AA85" s="194">
        <v>0</v>
      </c>
      <c r="AB85" s="170">
        <v>0</v>
      </c>
      <c r="AC85" s="194">
        <v>0</v>
      </c>
      <c r="AD85" s="194">
        <v>0</v>
      </c>
      <c r="AE85" s="194">
        <v>0</v>
      </c>
      <c r="AF85" s="194">
        <v>0</v>
      </c>
      <c r="AG85" s="194">
        <v>0</v>
      </c>
      <c r="AH85" s="194">
        <v>0</v>
      </c>
      <c r="AI85" s="194">
        <v>0</v>
      </c>
      <c r="AJ85" s="194">
        <v>0</v>
      </c>
      <c r="AK85" s="194">
        <v>0</v>
      </c>
      <c r="AL85" s="428">
        <v>0</v>
      </c>
      <c r="AM85" s="194">
        <v>0</v>
      </c>
      <c r="AN85" s="201">
        <v>0</v>
      </c>
      <c r="AO85" s="194">
        <v>0</v>
      </c>
      <c r="AP85" s="194">
        <v>0</v>
      </c>
      <c r="AQ85" s="194">
        <v>0</v>
      </c>
      <c r="AW85" s="100"/>
    </row>
    <row r="86" spans="1:50" s="88" customFormat="1" ht="12" customHeight="1" x14ac:dyDescent="0.35">
      <c r="A86" s="94"/>
      <c r="B86" s="152">
        <v>7.1</v>
      </c>
      <c r="C86" s="89" t="s">
        <v>123</v>
      </c>
      <c r="D86" s="6"/>
      <c r="E86" s="76">
        <v>0</v>
      </c>
      <c r="F86" s="76">
        <v>18445000</v>
      </c>
      <c r="G86" s="76">
        <v>95159810.829999998</v>
      </c>
      <c r="H86" s="76">
        <f>L86</f>
        <v>95159810.829999998</v>
      </c>
      <c r="I86" s="179">
        <f>IF($L$117=0,0,L86/$L$117)</f>
        <v>8.3196486606333428E-2</v>
      </c>
      <c r="J86" s="74">
        <f>H86-E86</f>
        <v>95159810.829999998</v>
      </c>
      <c r="K86" s="74">
        <f>H86-G86</f>
        <v>0</v>
      </c>
      <c r="L86" s="76">
        <f>84713376.83+6646434+3800000</f>
        <v>95159810.829999998</v>
      </c>
      <c r="M86" s="76"/>
      <c r="N86" s="8"/>
      <c r="O86" s="6">
        <f>47744963+7048499.05+11005574.21+6037621.65</f>
        <v>71836657.909999996</v>
      </c>
      <c r="P86" s="520">
        <f>47744963+7048499.05+11005574.21+6037621.65</f>
        <v>71836657.909999996</v>
      </c>
      <c r="Q86" s="179">
        <f>IF(L86=0,0,O86/L86)</f>
        <v>0.75490542996490317</v>
      </c>
      <c r="R86" s="6">
        <f>H86-O86</f>
        <v>23323152.920000002</v>
      </c>
      <c r="S86" s="156"/>
      <c r="T86" s="6">
        <f>34956084.452381+17095529.01+11005574.21+6037621.65</f>
        <v>69094809.322381005</v>
      </c>
      <c r="U86" s="179">
        <f>IF(O86=0,0,T86/O86)</f>
        <v>0.96183218056922837</v>
      </c>
      <c r="V86" s="6">
        <f>L86-T86</f>
        <v>26065001.507618994</v>
      </c>
      <c r="W86" s="6"/>
      <c r="X86" s="6">
        <f>AT86</f>
        <v>0</v>
      </c>
      <c r="Y86" s="8"/>
      <c r="Z86" s="8">
        <v>9600000</v>
      </c>
      <c r="AA86" s="8">
        <v>9700467.6849380881</v>
      </c>
      <c r="AB86" s="8">
        <f>4766486.6311809-2237621.65</f>
        <v>2528864.9811809002</v>
      </c>
      <c r="AC86" s="8"/>
      <c r="AD86" s="8"/>
      <c r="AE86" s="8"/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429">
        <v>4235668.841500001</v>
      </c>
      <c r="AM86" s="170"/>
      <c r="AN86" s="201">
        <v>0</v>
      </c>
      <c r="AO86" s="170">
        <v>0</v>
      </c>
      <c r="AP86" s="170">
        <v>0</v>
      </c>
      <c r="AQ86" s="170">
        <v>0</v>
      </c>
      <c r="AR86" s="6"/>
      <c r="AS86" s="8">
        <f t="shared" ref="AS86:AS109" si="43">SUM(Y86:AQ86)</f>
        <v>26065001.507618986</v>
      </c>
      <c r="AT86" s="6">
        <f>AS86-V86</f>
        <v>0</v>
      </c>
      <c r="AU86" s="85" t="b">
        <f>AS86=V86</f>
        <v>1</v>
      </c>
      <c r="AV86" s="85" t="b">
        <f>(AS86+T86)=H86</f>
        <v>1</v>
      </c>
      <c r="AW86" s="100"/>
    </row>
    <row r="87" spans="1:50" s="100" customFormat="1" ht="12" customHeight="1" x14ac:dyDescent="0.35">
      <c r="A87" s="94"/>
      <c r="B87" s="152">
        <v>7.2</v>
      </c>
      <c r="C87" s="89" t="s">
        <v>124</v>
      </c>
      <c r="D87" s="6"/>
      <c r="E87" s="76"/>
      <c r="F87" s="76"/>
      <c r="G87" s="76">
        <v>3100000</v>
      </c>
      <c r="H87" s="76">
        <v>3100000</v>
      </c>
      <c r="I87" s="179"/>
      <c r="J87" s="74"/>
      <c r="K87" s="74"/>
      <c r="L87" s="76">
        <v>3100000</v>
      </c>
      <c r="M87" s="76"/>
      <c r="N87" s="8"/>
      <c r="O87" s="6"/>
      <c r="P87" s="520"/>
      <c r="Q87" s="179"/>
      <c r="R87" s="6">
        <f>H87-O87</f>
        <v>3100000</v>
      </c>
      <c r="S87" s="156"/>
      <c r="T87" s="6"/>
      <c r="U87" s="179"/>
      <c r="V87" s="6">
        <f>L87-T87</f>
        <v>3100000</v>
      </c>
      <c r="W87" s="6"/>
      <c r="X87" s="5">
        <f t="shared" ref="X87:X89" si="44">AT87</f>
        <v>0</v>
      </c>
      <c r="Y87" s="8"/>
      <c r="Z87" s="8">
        <v>1729800.0000000002</v>
      </c>
      <c r="AA87" s="8">
        <v>446400</v>
      </c>
      <c r="AB87" s="8">
        <v>334800</v>
      </c>
      <c r="AC87" s="8">
        <v>279000</v>
      </c>
      <c r="AD87" s="8">
        <v>155000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429">
        <f>3100000*5%</f>
        <v>155000</v>
      </c>
      <c r="AM87" s="170">
        <v>0</v>
      </c>
      <c r="AN87" s="201">
        <v>0</v>
      </c>
      <c r="AO87" s="170">
        <v>0</v>
      </c>
      <c r="AP87" s="170">
        <v>0</v>
      </c>
      <c r="AQ87" s="170">
        <v>0</v>
      </c>
      <c r="AR87" s="202"/>
      <c r="AS87" s="8">
        <f t="shared" si="43"/>
        <v>3100000</v>
      </c>
      <c r="AT87" s="6">
        <f>AS87-V87</f>
        <v>0</v>
      </c>
      <c r="AU87" s="14" t="b">
        <f>AS87=V87</f>
        <v>1</v>
      </c>
      <c r="AV87" s="14" t="b">
        <f>(AS87+T87)=H87</f>
        <v>1</v>
      </c>
      <c r="AX87" s="203"/>
    </row>
    <row r="88" spans="1:50" s="88" customFormat="1" ht="16.75" customHeight="1" x14ac:dyDescent="0.35">
      <c r="A88" s="94"/>
      <c r="B88" s="152">
        <v>7.3</v>
      </c>
      <c r="C88" s="89" t="s">
        <v>125</v>
      </c>
      <c r="D88" s="6"/>
      <c r="E88" s="76">
        <v>0</v>
      </c>
      <c r="F88" s="76">
        <v>18445000</v>
      </c>
      <c r="G88" s="76">
        <v>3682219.5</v>
      </c>
      <c r="H88" s="76">
        <f>L88</f>
        <v>3682219.5</v>
      </c>
      <c r="I88" s="179">
        <f>IF($L$117=0,0,L88/$L$117)</f>
        <v>3.2192973340458854E-3</v>
      </c>
      <c r="J88" s="74">
        <f>H88-E88</f>
        <v>3682219.5</v>
      </c>
      <c r="K88" s="74">
        <f>H88-G88</f>
        <v>0</v>
      </c>
      <c r="L88" s="76">
        <v>3682219.5</v>
      </c>
      <c r="M88" s="76"/>
      <c r="N88" s="8"/>
      <c r="O88" s="6">
        <f>2156986+263759.89+269965.43+336006.3</f>
        <v>3026717.62</v>
      </c>
      <c r="P88" s="520">
        <f>2156986+263759.89+269965.43+336006.3</f>
        <v>3026717.62</v>
      </c>
      <c r="Q88" s="179">
        <f>IF(L88=0,0,O88/L88)</f>
        <v>0.82198185632333975</v>
      </c>
      <c r="R88" s="6">
        <f>H88-O88</f>
        <v>655501.87999999989</v>
      </c>
      <c r="S88" s="156"/>
      <c r="T88" s="6">
        <f>1790266+489727.92+351965.43+605971.73</f>
        <v>3237931.08</v>
      </c>
      <c r="U88" s="179">
        <f>IF(O88=0,0,T88/O88)</f>
        <v>1.0697830080362767</v>
      </c>
      <c r="V88" s="6">
        <f>L88-T88</f>
        <v>444288.41999999993</v>
      </c>
      <c r="W88" s="6"/>
      <c r="X88" s="5">
        <f t="shared" si="44"/>
        <v>0</v>
      </c>
      <c r="Y88" s="8"/>
      <c r="Z88" s="8">
        <v>150000</v>
      </c>
      <c r="AA88" s="8">
        <v>150000</v>
      </c>
      <c r="AB88" s="8">
        <f>145000-711.580000000074</f>
        <v>144288.41999999993</v>
      </c>
      <c r="AC88" s="8"/>
      <c r="AD88" s="8"/>
      <c r="AE88" s="8"/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429"/>
      <c r="AM88" s="170">
        <v>0</v>
      </c>
      <c r="AN88" s="201">
        <v>0</v>
      </c>
      <c r="AO88" s="170">
        <v>0</v>
      </c>
      <c r="AP88" s="170">
        <v>0</v>
      </c>
      <c r="AQ88" s="170">
        <v>0</v>
      </c>
      <c r="AR88" s="6"/>
      <c r="AS88" s="8">
        <f t="shared" si="43"/>
        <v>444288.41999999993</v>
      </c>
      <c r="AT88" s="96">
        <f>AS88-V88</f>
        <v>0</v>
      </c>
      <c r="AU88" s="85" t="b">
        <f>AS88=V88</f>
        <v>1</v>
      </c>
      <c r="AV88" s="85" t="b">
        <f>(AS88+T88)=H88</f>
        <v>1</v>
      </c>
      <c r="AW88" s="100"/>
    </row>
    <row r="89" spans="1:50" s="100" customFormat="1" ht="12" customHeight="1" x14ac:dyDescent="0.35">
      <c r="A89" s="94"/>
      <c r="B89" s="157">
        <v>7.4</v>
      </c>
      <c r="C89" s="15" t="s">
        <v>126</v>
      </c>
      <c r="D89" s="14"/>
      <c r="E89" s="77">
        <v>0</v>
      </c>
      <c r="F89" s="77">
        <v>644645</v>
      </c>
      <c r="G89" s="77">
        <v>644645</v>
      </c>
      <c r="H89" s="77">
        <f t="shared" ref="H89" si="45">L89</f>
        <v>644645</v>
      </c>
      <c r="I89" s="164">
        <f>IF($L$117=0,0,L89/$L$117)</f>
        <v>5.6360136322834904E-4</v>
      </c>
      <c r="J89" s="101">
        <f>H89-E89</f>
        <v>644645</v>
      </c>
      <c r="K89" s="74">
        <f>H89-G89</f>
        <v>0</v>
      </c>
      <c r="L89" s="77">
        <v>644645</v>
      </c>
      <c r="M89" s="76"/>
      <c r="N89" s="5"/>
      <c r="O89" s="14">
        <v>0</v>
      </c>
      <c r="P89" s="520">
        <v>0</v>
      </c>
      <c r="Q89" s="164">
        <f>IF(L89=0,0,O89/L89)</f>
        <v>0</v>
      </c>
      <c r="R89" s="14">
        <v>644645</v>
      </c>
      <c r="S89" s="112"/>
      <c r="T89" s="14">
        <v>0</v>
      </c>
      <c r="U89" s="164">
        <f>IF(O89=0,0,T89/O89)</f>
        <v>0</v>
      </c>
      <c r="V89" s="6">
        <f>L89-T89</f>
        <v>644645</v>
      </c>
      <c r="W89" s="6"/>
      <c r="X89" s="5">
        <f t="shared" si="44"/>
        <v>0</v>
      </c>
      <c r="Y89" s="8"/>
      <c r="Z89" s="8">
        <v>359711.91000000009</v>
      </c>
      <c r="AA89" s="8">
        <v>92828.88</v>
      </c>
      <c r="AB89" s="8">
        <v>69621.66</v>
      </c>
      <c r="AC89" s="8">
        <v>58018.05</v>
      </c>
      <c r="AD89" s="5">
        <v>32232.25</v>
      </c>
      <c r="AE89" s="5">
        <v>32232.249999999902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429">
        <v>0</v>
      </c>
      <c r="AM89" s="194">
        <v>0</v>
      </c>
      <c r="AN89" s="201">
        <v>0</v>
      </c>
      <c r="AO89" s="194">
        <v>0</v>
      </c>
      <c r="AP89" s="194">
        <v>0</v>
      </c>
      <c r="AQ89" s="194">
        <v>0</v>
      </c>
      <c r="AR89" s="204"/>
      <c r="AS89" s="8">
        <f t="shared" si="43"/>
        <v>644645</v>
      </c>
      <c r="AT89" s="14">
        <f>AS89-V89</f>
        <v>0</v>
      </c>
      <c r="AU89" s="14" t="b">
        <f>AS89=V89</f>
        <v>1</v>
      </c>
      <c r="AV89" s="14" t="b">
        <f>(AS89+T89)=H89</f>
        <v>1</v>
      </c>
    </row>
    <row r="90" spans="1:50" s="100" customFormat="1" ht="12" customHeight="1" thickBot="1" x14ac:dyDescent="0.4">
      <c r="A90" s="94"/>
      <c r="B90" s="183">
        <v>7</v>
      </c>
      <c r="C90" s="184" t="s">
        <v>122</v>
      </c>
      <c r="D90" s="205"/>
      <c r="E90" s="206">
        <f>SUM(E86:E89)</f>
        <v>0</v>
      </c>
      <c r="F90" s="136">
        <f>SUM(F86:F89)</f>
        <v>37534645</v>
      </c>
      <c r="G90" s="207">
        <f>SUM(G86:G89)</f>
        <v>102586675.33</v>
      </c>
      <c r="H90" s="207">
        <f>SUM(H86:H89)</f>
        <v>102586675.33</v>
      </c>
      <c r="I90" s="186">
        <f>IF($L$117=0,0,L90/$L$117)</f>
        <v>8.9689658750245552E-2</v>
      </c>
      <c r="J90" s="107">
        <f>H90-E90</f>
        <v>102586675.33</v>
      </c>
      <c r="K90" s="107">
        <f>H90-G90</f>
        <v>0</v>
      </c>
      <c r="L90" s="207">
        <f>SUM(L86:L89)</f>
        <v>102586675.33</v>
      </c>
      <c r="M90" s="207"/>
      <c r="N90" s="207"/>
      <c r="O90" s="207">
        <f>SUM(O86:O89)</f>
        <v>74863375.530000001</v>
      </c>
      <c r="P90" s="510">
        <f>SUM(P86:P89)</f>
        <v>74863375.530000001</v>
      </c>
      <c r="Q90" s="208">
        <f>IF(L90=0,0,O90/L90)</f>
        <v>0.72975730317002763</v>
      </c>
      <c r="R90" s="207">
        <f>SUM(R86:R89)</f>
        <v>27723299.800000001</v>
      </c>
      <c r="S90" s="112"/>
      <c r="T90" s="207">
        <f>SUM(T86:T89)</f>
        <v>72332740.402381003</v>
      </c>
      <c r="U90" s="188">
        <f>IF(O90=0,0,T90/O90)</f>
        <v>0.96619662004680917</v>
      </c>
      <c r="V90" s="136">
        <f>SUM(V86:V89)-0.01</f>
        <v>30253934.917618994</v>
      </c>
      <c r="W90" s="136"/>
      <c r="X90" s="110"/>
      <c r="Y90" s="207">
        <f t="shared" ref="Y90:AP90" si="46">SUM(Y86:Y89)</f>
        <v>0</v>
      </c>
      <c r="Z90" s="207">
        <f t="shared" si="46"/>
        <v>11839511.91</v>
      </c>
      <c r="AA90" s="207">
        <f t="shared" si="46"/>
        <v>10389696.564938089</v>
      </c>
      <c r="AB90" s="207">
        <f t="shared" si="46"/>
        <v>3077575.0611809003</v>
      </c>
      <c r="AC90" s="207">
        <f t="shared" si="46"/>
        <v>337018.05</v>
      </c>
      <c r="AD90" s="207">
        <f t="shared" si="46"/>
        <v>187232.25</v>
      </c>
      <c r="AE90" s="207">
        <f t="shared" si="46"/>
        <v>32232.249999999902</v>
      </c>
      <c r="AF90" s="207">
        <f t="shared" si="46"/>
        <v>0</v>
      </c>
      <c r="AG90" s="207">
        <f t="shared" si="46"/>
        <v>0</v>
      </c>
      <c r="AH90" s="207">
        <f t="shared" si="46"/>
        <v>0</v>
      </c>
      <c r="AI90" s="207">
        <f t="shared" si="46"/>
        <v>0</v>
      </c>
      <c r="AJ90" s="207">
        <f t="shared" si="46"/>
        <v>0</v>
      </c>
      <c r="AK90" s="207">
        <f t="shared" si="46"/>
        <v>0</v>
      </c>
      <c r="AL90" s="209">
        <f t="shared" si="46"/>
        <v>4390668.841500001</v>
      </c>
      <c r="AM90" s="207">
        <f t="shared" si="46"/>
        <v>0</v>
      </c>
      <c r="AN90" s="209">
        <f t="shared" si="46"/>
        <v>0</v>
      </c>
      <c r="AO90" s="207">
        <f t="shared" si="46"/>
        <v>0</v>
      </c>
      <c r="AP90" s="207">
        <f t="shared" si="46"/>
        <v>0</v>
      </c>
      <c r="AQ90" s="207">
        <f>SUM(AQ85:AQ89)</f>
        <v>0</v>
      </c>
      <c r="AR90" s="204"/>
      <c r="AS90" s="113">
        <f t="shared" si="43"/>
        <v>30253934.927618988</v>
      </c>
      <c r="AT90" s="210">
        <f>AS90-V90</f>
        <v>9.9999941885471344E-3</v>
      </c>
      <c r="AU90" s="191" t="b">
        <f>AS90=V90</f>
        <v>0</v>
      </c>
      <c r="AV90" s="211" t="b">
        <f>(AS90+AQ84+T90)=H90</f>
        <v>1</v>
      </c>
    </row>
    <row r="91" spans="1:50" s="100" customFormat="1" ht="12" customHeight="1" thickTop="1" x14ac:dyDescent="0.35">
      <c r="A91" s="94"/>
      <c r="B91" s="192"/>
      <c r="C91" s="193"/>
      <c r="D91" s="162"/>
      <c r="E91" s="158"/>
      <c r="F91" s="195"/>
      <c r="G91" s="195"/>
      <c r="H91" s="169"/>
      <c r="I91" s="196"/>
      <c r="J91" s="112"/>
      <c r="K91" s="112"/>
      <c r="L91" s="169"/>
      <c r="M91" s="169"/>
      <c r="N91" s="169"/>
      <c r="O91" s="169"/>
      <c r="P91" s="512"/>
      <c r="Q91" s="212"/>
      <c r="R91" s="169"/>
      <c r="S91" s="112"/>
      <c r="T91" s="169"/>
      <c r="U91" s="198"/>
      <c r="V91" s="14"/>
      <c r="W91" s="14"/>
      <c r="X91" s="161"/>
      <c r="Y91" s="169">
        <v>0</v>
      </c>
      <c r="Z91" s="169">
        <v>0</v>
      </c>
      <c r="AA91" s="169">
        <v>0</v>
      </c>
      <c r="AB91" s="169">
        <v>0</v>
      </c>
      <c r="AC91" s="169">
        <v>0</v>
      </c>
      <c r="AD91" s="169">
        <v>0</v>
      </c>
      <c r="AE91" s="169">
        <v>0</v>
      </c>
      <c r="AF91" s="169">
        <v>0</v>
      </c>
      <c r="AG91" s="169">
        <v>0</v>
      </c>
      <c r="AH91" s="169">
        <v>0</v>
      </c>
      <c r="AI91" s="169">
        <v>0</v>
      </c>
      <c r="AJ91" s="169">
        <v>0</v>
      </c>
      <c r="AK91" s="169">
        <v>0</v>
      </c>
      <c r="AL91" s="213">
        <v>0</v>
      </c>
      <c r="AM91" s="169">
        <v>0</v>
      </c>
      <c r="AN91" s="213">
        <v>0</v>
      </c>
      <c r="AO91" s="169">
        <v>0</v>
      </c>
      <c r="AP91" s="169">
        <v>0</v>
      </c>
      <c r="AQ91" s="169">
        <v>0</v>
      </c>
      <c r="AR91" s="204"/>
      <c r="AS91" s="8">
        <f t="shared" si="43"/>
        <v>0</v>
      </c>
      <c r="AT91" s="165">
        <v>0</v>
      </c>
      <c r="AU91" s="165"/>
      <c r="AV91" s="162"/>
      <c r="AW91" s="14"/>
    </row>
    <row r="92" spans="1:50" s="100" customFormat="1" ht="12" customHeight="1" x14ac:dyDescent="0.35">
      <c r="A92" s="94"/>
      <c r="B92" s="157"/>
      <c r="C92" s="15"/>
      <c r="D92" s="14"/>
      <c r="E92" s="77"/>
      <c r="F92" s="77"/>
      <c r="G92" s="77"/>
      <c r="H92" s="77"/>
      <c r="I92" s="164"/>
      <c r="J92" s="101"/>
      <c r="K92" s="101"/>
      <c r="L92" s="76"/>
      <c r="M92" s="76"/>
      <c r="N92" s="8"/>
      <c r="O92" s="6"/>
      <c r="P92" s="520"/>
      <c r="Q92" s="179"/>
      <c r="R92" s="6"/>
      <c r="S92" s="112"/>
      <c r="T92" s="6"/>
      <c r="U92" s="164"/>
      <c r="V92" s="14"/>
      <c r="W92" s="14"/>
      <c r="X92" s="5"/>
      <c r="Y92" s="5">
        <v>0</v>
      </c>
      <c r="Z92" s="8">
        <v>0</v>
      </c>
      <c r="AA92" s="5">
        <v>0</v>
      </c>
      <c r="AB92" s="8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81">
        <v>0</v>
      </c>
      <c r="AM92" s="5">
        <v>0</v>
      </c>
      <c r="AN92" s="81">
        <v>0</v>
      </c>
      <c r="AO92" s="5">
        <v>0</v>
      </c>
      <c r="AP92" s="5">
        <v>0</v>
      </c>
      <c r="AQ92" s="5">
        <v>0</v>
      </c>
      <c r="AR92" s="204"/>
      <c r="AS92" s="8">
        <f t="shared" si="43"/>
        <v>0</v>
      </c>
      <c r="AT92" s="14"/>
      <c r="AU92" s="14"/>
      <c r="AV92" s="14"/>
      <c r="AW92" s="214"/>
    </row>
    <row r="93" spans="1:50" s="100" customFormat="1" ht="12" customHeight="1" x14ac:dyDescent="0.35">
      <c r="A93" s="94"/>
      <c r="B93" s="215">
        <v>8</v>
      </c>
      <c r="C93" s="146" t="s">
        <v>127</v>
      </c>
      <c r="D93" s="216"/>
      <c r="E93" s="77">
        <v>0</v>
      </c>
      <c r="F93" s="77">
        <v>56015000</v>
      </c>
      <c r="G93" s="76">
        <v>53828987.200000003</v>
      </c>
      <c r="H93" s="76">
        <f>L93</f>
        <v>53828987.200000003</v>
      </c>
      <c r="I93" s="179">
        <f>IF($L$117=0,0,L93/$L$117)</f>
        <v>4.7061701505668012E-2</v>
      </c>
      <c r="J93" s="74">
        <f>H93-E93</f>
        <v>53828987.200000003</v>
      </c>
      <c r="K93" s="74">
        <f>L93-G93</f>
        <v>0</v>
      </c>
      <c r="L93" s="76">
        <f>51628987.2+2200000</f>
        <v>53828987.200000003</v>
      </c>
      <c r="M93" s="76"/>
      <c r="N93" s="8"/>
      <c r="O93" s="6">
        <v>4525180.49</v>
      </c>
      <c r="P93" s="520">
        <v>4525180.49</v>
      </c>
      <c r="Q93" s="179">
        <f>IF(L93=0,0,O93/L93)</f>
        <v>8.4065867209925885E-2</v>
      </c>
      <c r="R93" s="202">
        <f>H93-O93</f>
        <v>49303806.710000001</v>
      </c>
      <c r="S93" s="156"/>
      <c r="T93" s="6">
        <v>4521008.3471428575</v>
      </c>
      <c r="U93" s="179">
        <f>IF(O93=0,0,T93/O93)</f>
        <v>0.99907801625452008</v>
      </c>
      <c r="V93" s="202">
        <f>L93-T93</f>
        <v>49307978.852857143</v>
      </c>
      <c r="W93" s="6"/>
      <c r="X93" s="5">
        <f t="shared" ref="X93:X103" si="47">AT93</f>
        <v>0</v>
      </c>
      <c r="Y93" s="8">
        <v>0</v>
      </c>
      <c r="Z93" s="8">
        <v>1072292.21</v>
      </c>
      <c r="AA93" s="8">
        <v>378210</v>
      </c>
      <c r="AB93" s="8">
        <v>8202932</v>
      </c>
      <c r="AC93" s="8">
        <v>7218408</v>
      </c>
      <c r="AD93" s="8">
        <v>9059761</v>
      </c>
      <c r="AE93" s="8">
        <v>12678710</v>
      </c>
      <c r="AF93" s="8">
        <v>6907530.9700001897</v>
      </c>
      <c r="AG93" s="8">
        <v>3790134.6728569465</v>
      </c>
      <c r="AH93" s="8"/>
      <c r="AI93" s="8">
        <v>0</v>
      </c>
      <c r="AJ93" s="8">
        <v>0</v>
      </c>
      <c r="AK93" s="8">
        <v>0</v>
      </c>
      <c r="AL93" s="81">
        <v>0</v>
      </c>
      <c r="AM93" s="8">
        <v>0</v>
      </c>
      <c r="AN93" s="81">
        <v>0</v>
      </c>
      <c r="AO93" s="8">
        <v>0</v>
      </c>
      <c r="AP93" s="8">
        <v>0</v>
      </c>
      <c r="AQ93" s="8">
        <v>0</v>
      </c>
      <c r="AR93" s="14"/>
      <c r="AS93" s="8">
        <f t="shared" si="43"/>
        <v>49307978.852857143</v>
      </c>
      <c r="AT93" s="14">
        <f>AS93-V93</f>
        <v>0</v>
      </c>
      <c r="AU93" s="14" t="b">
        <f>AS93=V93</f>
        <v>1</v>
      </c>
      <c r="AV93" s="14" t="b">
        <f>(AS93+T93)=H93</f>
        <v>1</v>
      </c>
      <c r="AW93" s="77"/>
    </row>
    <row r="94" spans="1:50" s="100" customFormat="1" ht="12" customHeight="1" x14ac:dyDescent="0.35">
      <c r="A94" s="94"/>
      <c r="B94" s="157"/>
      <c r="C94" s="15"/>
      <c r="D94" s="14"/>
      <c r="E94" s="77"/>
      <c r="F94" s="77"/>
      <c r="G94" s="77"/>
      <c r="H94" s="77"/>
      <c r="I94" s="164"/>
      <c r="J94" s="101"/>
      <c r="K94" s="101"/>
      <c r="L94" s="76"/>
      <c r="M94" s="76"/>
      <c r="N94" s="8"/>
      <c r="O94" s="6"/>
      <c r="P94" s="520"/>
      <c r="Q94" s="179"/>
      <c r="R94" s="6"/>
      <c r="S94" s="112"/>
      <c r="T94" s="6"/>
      <c r="U94" s="164"/>
      <c r="V94" s="14"/>
      <c r="W94" s="14"/>
      <c r="X94" s="5">
        <f t="shared" si="47"/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81">
        <v>0</v>
      </c>
      <c r="AM94" s="5">
        <v>0</v>
      </c>
      <c r="AN94" s="81">
        <v>0</v>
      </c>
      <c r="AO94" s="5">
        <v>0</v>
      </c>
      <c r="AP94" s="5">
        <v>0</v>
      </c>
      <c r="AQ94" s="5">
        <v>0</v>
      </c>
      <c r="AR94" s="204"/>
      <c r="AS94" s="8">
        <f t="shared" si="43"/>
        <v>0</v>
      </c>
      <c r="AT94" s="14"/>
      <c r="AU94" s="14"/>
      <c r="AV94" s="14"/>
      <c r="AW94" s="217"/>
    </row>
    <row r="95" spans="1:50" s="100" customFormat="1" ht="12" customHeight="1" x14ac:dyDescent="0.35">
      <c r="A95" s="94"/>
      <c r="B95" s="157"/>
      <c r="C95" s="15"/>
      <c r="D95" s="14"/>
      <c r="E95" s="77"/>
      <c r="F95" s="77"/>
      <c r="G95" s="77"/>
      <c r="H95" s="77"/>
      <c r="I95" s="164"/>
      <c r="J95" s="101"/>
      <c r="K95" s="101"/>
      <c r="L95" s="76"/>
      <c r="M95" s="76"/>
      <c r="N95" s="8"/>
      <c r="O95" s="6"/>
      <c r="P95" s="520"/>
      <c r="Q95" s="179"/>
      <c r="R95" s="6">
        <v>19982204.030000001</v>
      </c>
      <c r="S95" s="112"/>
      <c r="T95" s="6"/>
      <c r="U95" s="164"/>
      <c r="V95" s="14"/>
      <c r="W95" s="14"/>
      <c r="X95" s="5">
        <f t="shared" si="47"/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81">
        <v>0</v>
      </c>
      <c r="AM95" s="5">
        <v>0</v>
      </c>
      <c r="AN95" s="81">
        <v>0</v>
      </c>
      <c r="AO95" s="5">
        <v>0</v>
      </c>
      <c r="AP95" s="5">
        <v>0</v>
      </c>
      <c r="AQ95" s="5">
        <v>0</v>
      </c>
      <c r="AR95" s="204"/>
      <c r="AS95" s="8">
        <f t="shared" si="43"/>
        <v>0</v>
      </c>
      <c r="AT95" s="14"/>
      <c r="AU95" s="14"/>
      <c r="AV95" s="14"/>
      <c r="AW95" s="214"/>
    </row>
    <row r="96" spans="1:50" s="88" customFormat="1" ht="12" customHeight="1" x14ac:dyDescent="0.3">
      <c r="A96" s="94"/>
      <c r="B96" s="152">
        <v>9</v>
      </c>
      <c r="C96" s="178" t="s">
        <v>128</v>
      </c>
      <c r="D96" s="6"/>
      <c r="E96" s="76">
        <v>0</v>
      </c>
      <c r="F96" s="76">
        <v>56015000</v>
      </c>
      <c r="G96" s="76">
        <v>194951733.75</v>
      </c>
      <c r="H96" s="76">
        <v>194951733.75</v>
      </c>
      <c r="I96" s="179">
        <f>IF($L$117=0,0,L96/$L$117)</f>
        <v>0.17044274452781064</v>
      </c>
      <c r="J96" s="74">
        <f>H96-E96</f>
        <v>194951733.75</v>
      </c>
      <c r="K96" s="74">
        <f>H96-G96</f>
        <v>0</v>
      </c>
      <c r="L96" s="98">
        <f>194951734</f>
        <v>194951734</v>
      </c>
      <c r="M96" s="76"/>
      <c r="N96" s="8"/>
      <c r="O96" s="6">
        <v>104356336.26599506</v>
      </c>
      <c r="P96" s="520">
        <v>104356336.26599506</v>
      </c>
      <c r="Q96" s="179">
        <f>IF(L96=0,0,O96/L96)</f>
        <v>0.53529319347318582</v>
      </c>
      <c r="R96" s="6">
        <f>H96-O96</f>
        <v>90595397.484004945</v>
      </c>
      <c r="S96" s="156"/>
      <c r="T96" s="6">
        <v>84551414.398972407</v>
      </c>
      <c r="U96" s="179">
        <f>IF(O96=0,0,T96/O96)</f>
        <v>0.81021830992090738</v>
      </c>
      <c r="V96" s="202">
        <f>L96-T96</f>
        <v>110400319.60102759</v>
      </c>
      <c r="W96" s="6"/>
      <c r="X96" s="5">
        <f t="shared" si="47"/>
        <v>0</v>
      </c>
      <c r="Y96" s="8"/>
      <c r="Z96" s="8">
        <v>20000000</v>
      </c>
      <c r="AA96" s="8">
        <v>20000000</v>
      </c>
      <c r="AB96" s="8">
        <v>15000000</v>
      </c>
      <c r="AC96" s="8">
        <v>15000000</v>
      </c>
      <c r="AD96" s="8">
        <v>15000000</v>
      </c>
      <c r="AE96" s="8">
        <f>19371398.55-491078.948972404</f>
        <v>18880319.601027597</v>
      </c>
      <c r="AF96" s="8"/>
      <c r="AG96" s="8">
        <v>0</v>
      </c>
      <c r="AH96" s="8"/>
      <c r="AI96" s="8">
        <v>0</v>
      </c>
      <c r="AJ96" s="8">
        <v>0</v>
      </c>
      <c r="AK96" s="8">
        <v>0</v>
      </c>
      <c r="AL96" s="81">
        <v>0</v>
      </c>
      <c r="AM96" s="8"/>
      <c r="AN96" s="218">
        <v>6520000</v>
      </c>
      <c r="AO96" s="8">
        <v>0</v>
      </c>
      <c r="AP96" s="8">
        <v>0</v>
      </c>
      <c r="AQ96" s="8">
        <v>0</v>
      </c>
      <c r="AR96" s="6"/>
      <c r="AS96" s="8">
        <f t="shared" si="43"/>
        <v>110400319.60102759</v>
      </c>
      <c r="AT96" s="96">
        <f>AS96-V96</f>
        <v>0</v>
      </c>
      <c r="AU96" s="85" t="b">
        <f>AS96=V96</f>
        <v>1</v>
      </c>
      <c r="AV96" s="85" t="b">
        <f>(AS96+T96)=H96</f>
        <v>0</v>
      </c>
      <c r="AW96" s="219"/>
    </row>
    <row r="97" spans="1:50" s="88" customFormat="1" ht="12" customHeight="1" x14ac:dyDescent="0.3">
      <c r="A97" s="94"/>
      <c r="B97" s="152"/>
      <c r="C97" s="178"/>
      <c r="D97" s="6"/>
      <c r="E97" s="76"/>
      <c r="F97" s="76"/>
      <c r="G97" s="76"/>
      <c r="H97" s="76"/>
      <c r="I97" s="179"/>
      <c r="J97" s="74"/>
      <c r="K97" s="74"/>
      <c r="L97" s="98"/>
      <c r="M97" s="76"/>
      <c r="N97" s="8"/>
      <c r="O97" s="6"/>
      <c r="P97" s="520"/>
      <c r="Q97" s="179"/>
      <c r="R97" s="6"/>
      <c r="S97" s="156"/>
      <c r="T97" s="6"/>
      <c r="U97" s="179"/>
      <c r="V97" s="202"/>
      <c r="W97" s="6"/>
      <c r="X97" s="5">
        <f t="shared" si="47"/>
        <v>0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1"/>
      <c r="AM97" s="8"/>
      <c r="AN97" s="218"/>
      <c r="AO97" s="8"/>
      <c r="AP97" s="8"/>
      <c r="AQ97" s="8"/>
      <c r="AR97" s="6"/>
      <c r="AS97" s="8">
        <f t="shared" si="43"/>
        <v>0</v>
      </c>
      <c r="AT97" s="96">
        <f t="shared" ref="AT97:AT99" si="48">AS97-V97</f>
        <v>0</v>
      </c>
      <c r="AU97" s="85" t="b">
        <f t="shared" ref="AU97:AU99" si="49">AS97=V97</f>
        <v>1</v>
      </c>
      <c r="AV97" s="85" t="b">
        <f t="shared" ref="AV97:AV99" si="50">(AS97+T97)=H97</f>
        <v>1</v>
      </c>
      <c r="AW97" s="219"/>
    </row>
    <row r="98" spans="1:50" s="448" customFormat="1" ht="12" customHeight="1" x14ac:dyDescent="0.3">
      <c r="A98" s="436"/>
      <c r="B98" s="437">
        <v>9.1</v>
      </c>
      <c r="C98" s="432" t="s">
        <v>391</v>
      </c>
      <c r="D98" s="438"/>
      <c r="E98" s="439"/>
      <c r="F98" s="439"/>
      <c r="G98" s="439"/>
      <c r="H98" s="439"/>
      <c r="I98" s="440"/>
      <c r="J98" s="439"/>
      <c r="K98" s="387">
        <f>L98-G98</f>
        <v>23000000</v>
      </c>
      <c r="L98" s="441">
        <v>23000000</v>
      </c>
      <c r="M98" s="452"/>
      <c r="N98" s="438"/>
      <c r="O98" s="438">
        <v>962551.45</v>
      </c>
      <c r="P98" s="523">
        <v>962551.45</v>
      </c>
      <c r="Q98" s="434">
        <f>IF(L98=0,0,O98/L98)</f>
        <v>4.1850063043478256E-2</v>
      </c>
      <c r="R98" s="433">
        <f>L98-O98</f>
        <v>22037448.550000001</v>
      </c>
      <c r="S98" s="442"/>
      <c r="T98" s="438">
        <v>559353.90000000037</v>
      </c>
      <c r="U98" s="434">
        <f>IF(O98=0,0,T98/O98)</f>
        <v>0.58111584580751541</v>
      </c>
      <c r="V98" s="433">
        <f>L98-T98</f>
        <v>22440646.100000001</v>
      </c>
      <c r="W98" s="438"/>
      <c r="X98" s="435">
        <f t="shared" si="47"/>
        <v>0</v>
      </c>
      <c r="Y98" s="438"/>
      <c r="Z98" s="438">
        <v>1000000</v>
      </c>
      <c r="AA98" s="438">
        <f>5000000-3559353.9</f>
        <v>1440646.1</v>
      </c>
      <c r="AB98" s="438">
        <v>5000000</v>
      </c>
      <c r="AC98" s="438">
        <v>5000000</v>
      </c>
      <c r="AD98" s="438">
        <v>5000000</v>
      </c>
      <c r="AE98" s="438">
        <f>5000000</f>
        <v>5000000</v>
      </c>
      <c r="AF98" s="443"/>
      <c r="AG98" s="443"/>
      <c r="AH98" s="443"/>
      <c r="AI98" s="443"/>
      <c r="AJ98" s="443"/>
      <c r="AK98" s="443"/>
      <c r="AL98" s="444"/>
      <c r="AM98" s="443"/>
      <c r="AN98" s="445"/>
      <c r="AO98" s="443"/>
      <c r="AP98" s="443"/>
      <c r="AQ98" s="443"/>
      <c r="AR98" s="443"/>
      <c r="AS98" s="8">
        <f t="shared" si="43"/>
        <v>22440646.100000001</v>
      </c>
      <c r="AT98" s="96">
        <f t="shared" si="48"/>
        <v>0</v>
      </c>
      <c r="AU98" s="85" t="b">
        <f t="shared" si="49"/>
        <v>1</v>
      </c>
      <c r="AV98" s="85" t="b">
        <f t="shared" si="50"/>
        <v>0</v>
      </c>
      <c r="AW98" s="447"/>
    </row>
    <row r="99" spans="1:50" s="459" customFormat="1" ht="12" customHeight="1" x14ac:dyDescent="0.3">
      <c r="A99" s="449"/>
      <c r="B99" s="450"/>
      <c r="C99" s="451"/>
      <c r="D99" s="443"/>
      <c r="E99" s="452"/>
      <c r="F99" s="452"/>
      <c r="G99" s="452"/>
      <c r="H99" s="452"/>
      <c r="I99" s="453"/>
      <c r="J99" s="452"/>
      <c r="K99" s="452"/>
      <c r="L99" s="454"/>
      <c r="M99" s="452"/>
      <c r="N99" s="443"/>
      <c r="O99" s="443"/>
      <c r="P99" s="523"/>
      <c r="Q99" s="453"/>
      <c r="R99" s="443"/>
      <c r="S99" s="455"/>
      <c r="T99" s="443"/>
      <c r="U99" s="453"/>
      <c r="V99" s="456"/>
      <c r="W99" s="443"/>
      <c r="X99" s="443"/>
      <c r="Y99" s="443"/>
      <c r="Z99" s="443"/>
      <c r="AA99" s="443"/>
      <c r="AB99" s="443"/>
      <c r="AC99" s="443"/>
      <c r="AD99" s="443"/>
      <c r="AE99" s="443"/>
      <c r="AF99" s="443"/>
      <c r="AG99" s="443"/>
      <c r="AH99" s="443"/>
      <c r="AI99" s="443"/>
      <c r="AJ99" s="443"/>
      <c r="AK99" s="443"/>
      <c r="AL99" s="443"/>
      <c r="AM99" s="443"/>
      <c r="AN99" s="457"/>
      <c r="AO99" s="443"/>
      <c r="AP99" s="443"/>
      <c r="AQ99" s="443"/>
      <c r="AR99" s="443"/>
      <c r="AS99" s="8">
        <f t="shared" si="43"/>
        <v>0</v>
      </c>
      <c r="AT99" s="96">
        <f t="shared" si="48"/>
        <v>0</v>
      </c>
      <c r="AU99" s="85" t="b">
        <f t="shared" si="49"/>
        <v>1</v>
      </c>
      <c r="AV99" s="85" t="b">
        <f t="shared" si="50"/>
        <v>1</v>
      </c>
      <c r="AW99" s="458"/>
    </row>
    <row r="100" spans="1:50" s="459" customFormat="1" ht="12" customHeight="1" x14ac:dyDescent="0.3">
      <c r="A100" s="461"/>
      <c r="B100" s="462">
        <v>9.1999999999999993</v>
      </c>
      <c r="C100" s="463" t="s">
        <v>392</v>
      </c>
      <c r="D100" s="464"/>
      <c r="E100" s="465"/>
      <c r="F100" s="465"/>
      <c r="G100" s="465"/>
      <c r="H100" s="465"/>
      <c r="I100" s="466"/>
      <c r="J100" s="460"/>
      <c r="K100" s="467">
        <f>L100-G100</f>
        <v>5000000</v>
      </c>
      <c r="L100" s="468">
        <v>5000000</v>
      </c>
      <c r="M100" s="452"/>
      <c r="N100" s="464"/>
      <c r="O100" s="464">
        <f>'FF&amp;E Payments'!C11</f>
        <v>1397466.3800000001</v>
      </c>
      <c r="P100" s="523">
        <v>1397466.3800000001</v>
      </c>
      <c r="Q100" s="469">
        <f>IF(L100=0,0,O100/L100)</f>
        <v>0.27949327600000001</v>
      </c>
      <c r="R100" s="470">
        <f>L100-O100</f>
        <v>3602533.62</v>
      </c>
      <c r="S100" s="471"/>
      <c r="T100" s="464">
        <f>'FF&amp;E Payments'!D11</f>
        <v>1011754.18</v>
      </c>
      <c r="U100" s="469">
        <f>IF(O100=0,0,T100/O100)</f>
        <v>0.72399178576303203</v>
      </c>
      <c r="V100" s="470">
        <f>L100-T100</f>
        <v>3988245.82</v>
      </c>
      <c r="W100" s="464"/>
      <c r="X100" s="464"/>
      <c r="Y100" s="464"/>
      <c r="Z100" s="464">
        <f>$V$100/6</f>
        <v>664707.6366666666</v>
      </c>
      <c r="AA100" s="464">
        <f t="shared" ref="AA100:AE100" si="51">$V$100/6</f>
        <v>664707.6366666666</v>
      </c>
      <c r="AB100" s="464">
        <f t="shared" si="51"/>
        <v>664707.6366666666</v>
      </c>
      <c r="AC100" s="464">
        <f t="shared" si="51"/>
        <v>664707.6366666666</v>
      </c>
      <c r="AD100" s="464">
        <f t="shared" si="51"/>
        <v>664707.6366666666</v>
      </c>
      <c r="AE100" s="464">
        <f t="shared" si="51"/>
        <v>664707.6366666666</v>
      </c>
      <c r="AF100" s="443"/>
      <c r="AG100" s="443"/>
      <c r="AH100" s="443"/>
      <c r="AI100" s="443"/>
      <c r="AJ100" s="443"/>
      <c r="AK100" s="443"/>
      <c r="AL100" s="443"/>
      <c r="AM100" s="443"/>
      <c r="AN100" s="457"/>
      <c r="AO100" s="443"/>
      <c r="AP100" s="443"/>
      <c r="AQ100" s="443"/>
      <c r="AR100" s="443"/>
      <c r="AS100" s="8">
        <f t="shared" si="43"/>
        <v>3988245.82</v>
      </c>
      <c r="AT100" s="446"/>
      <c r="AU100" s="85" t="b">
        <f t="shared" ref="AU100" si="52">AS100=V100</f>
        <v>1</v>
      </c>
      <c r="AV100" s="85" t="b">
        <f t="shared" ref="AV100" si="53">(AS100+T100)=H100</f>
        <v>0</v>
      </c>
      <c r="AW100" s="458"/>
    </row>
    <row r="101" spans="1:50" s="100" customFormat="1" ht="12" customHeight="1" outlineLevel="1" x14ac:dyDescent="0.35">
      <c r="A101" s="172"/>
      <c r="B101" s="220"/>
      <c r="C101" s="221"/>
      <c r="D101" s="73"/>
      <c r="E101" s="76"/>
      <c r="F101" s="76"/>
      <c r="G101" s="76"/>
      <c r="H101" s="76"/>
      <c r="I101" s="179"/>
      <c r="J101" s="74"/>
      <c r="K101" s="76"/>
      <c r="L101" s="76"/>
      <c r="M101" s="76"/>
      <c r="N101" s="8"/>
      <c r="O101" s="6"/>
      <c r="P101" s="520"/>
      <c r="Q101" s="222"/>
      <c r="R101" s="6"/>
      <c r="S101" s="156"/>
      <c r="T101" s="6"/>
      <c r="U101" s="222"/>
      <c r="V101" s="6"/>
      <c r="W101" s="6"/>
      <c r="X101" s="5">
        <f t="shared" si="47"/>
        <v>0</v>
      </c>
      <c r="Y101" s="8"/>
      <c r="Z101" s="8"/>
      <c r="AA101" s="8"/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62">
        <v>0</v>
      </c>
      <c r="AI101" s="62">
        <v>0</v>
      </c>
      <c r="AJ101" s="62">
        <v>0</v>
      </c>
      <c r="AK101" s="62">
        <v>0</v>
      </c>
      <c r="AL101" s="223">
        <v>0</v>
      </c>
      <c r="AM101" s="62">
        <v>0</v>
      </c>
      <c r="AN101" s="223">
        <v>0</v>
      </c>
      <c r="AO101" s="62">
        <v>0</v>
      </c>
      <c r="AP101" s="62">
        <v>0</v>
      </c>
      <c r="AQ101" s="62">
        <v>0</v>
      </c>
      <c r="AR101" s="62"/>
      <c r="AS101" s="8">
        <f t="shared" si="43"/>
        <v>0</v>
      </c>
      <c r="AT101" s="6"/>
      <c r="AU101" s="14"/>
      <c r="AV101" s="14"/>
    </row>
    <row r="102" spans="1:50" ht="13.25" customHeight="1" x14ac:dyDescent="0.35">
      <c r="A102" s="79"/>
      <c r="B102" s="177">
        <v>10</v>
      </c>
      <c r="C102" s="178" t="s">
        <v>129</v>
      </c>
      <c r="D102" s="89"/>
      <c r="E102" s="89"/>
      <c r="F102" s="89"/>
      <c r="G102" s="73"/>
      <c r="H102" s="89"/>
      <c r="I102" s="89"/>
      <c r="J102" s="89"/>
      <c r="K102" s="89"/>
      <c r="L102" s="74"/>
      <c r="M102" s="89"/>
      <c r="N102" s="89"/>
      <c r="O102" s="89"/>
      <c r="P102" s="513"/>
      <c r="Q102" s="89"/>
      <c r="R102" s="89"/>
      <c r="S102" s="156"/>
      <c r="T102" s="224"/>
      <c r="U102" s="89"/>
      <c r="V102" s="74"/>
      <c r="W102" s="74"/>
      <c r="X102" s="5">
        <f t="shared" si="47"/>
        <v>0</v>
      </c>
      <c r="Y102" s="6"/>
      <c r="Z102" s="6"/>
      <c r="AA102" s="6"/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2">
        <v>0</v>
      </c>
      <c r="AI102" s="62">
        <v>0</v>
      </c>
      <c r="AJ102" s="62">
        <v>0</v>
      </c>
      <c r="AK102" s="62">
        <v>0</v>
      </c>
      <c r="AL102" s="223">
        <v>0</v>
      </c>
      <c r="AM102" s="62">
        <v>0</v>
      </c>
      <c r="AN102" s="223">
        <v>0</v>
      </c>
      <c r="AO102" s="62">
        <v>0</v>
      </c>
      <c r="AP102" s="62">
        <v>0</v>
      </c>
      <c r="AQ102" s="62">
        <v>0</v>
      </c>
      <c r="AR102" s="89"/>
      <c r="AS102" s="8">
        <f t="shared" si="43"/>
        <v>0</v>
      </c>
      <c r="AT102" s="73"/>
    </row>
    <row r="103" spans="1:50" s="88" customFormat="1" ht="12" customHeight="1" x14ac:dyDescent="0.35">
      <c r="A103" s="94"/>
      <c r="B103" s="152">
        <v>10.1</v>
      </c>
      <c r="C103" s="130" t="s">
        <v>130</v>
      </c>
      <c r="D103" s="8"/>
      <c r="E103" s="76">
        <v>40269400</v>
      </c>
      <c r="F103" s="76">
        <v>32000000</v>
      </c>
      <c r="G103" s="74">
        <v>25000000</v>
      </c>
      <c r="H103" s="74">
        <f>L103</f>
        <v>25000000</v>
      </c>
      <c r="I103" s="179">
        <f>IF($L$117=0,0,L103/$L$117)</f>
        <v>2.1857043924499105E-2</v>
      </c>
      <c r="J103" s="74">
        <v>-12269400</v>
      </c>
      <c r="K103" s="74">
        <f>L103-G103</f>
        <v>0</v>
      </c>
      <c r="L103" s="74">
        <v>25000000</v>
      </c>
      <c r="M103" s="76"/>
      <c r="N103" s="8"/>
      <c r="O103" s="6">
        <v>25000000</v>
      </c>
      <c r="P103" s="520">
        <v>25000000</v>
      </c>
      <c r="Q103" s="179">
        <f>IF(L103=0,0,O103/L103)</f>
        <v>1</v>
      </c>
      <c r="R103" s="6">
        <f>H103-O103</f>
        <v>0</v>
      </c>
      <c r="S103" s="156"/>
      <c r="T103" s="6">
        <v>25000000</v>
      </c>
      <c r="U103" s="179">
        <f>IF(O103=0,0,T103/O103)</f>
        <v>1</v>
      </c>
      <c r="V103" s="6">
        <f t="shared" ref="V103:V107" si="54">L103-T103</f>
        <v>0</v>
      </c>
      <c r="W103" s="6"/>
      <c r="X103" s="5">
        <f t="shared" si="47"/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62">
        <v>0</v>
      </c>
      <c r="AI103" s="62">
        <v>0</v>
      </c>
      <c r="AJ103" s="62">
        <v>0</v>
      </c>
      <c r="AK103" s="62">
        <v>0</v>
      </c>
      <c r="AL103" s="223">
        <v>0</v>
      </c>
      <c r="AM103" s="62">
        <v>0</v>
      </c>
      <c r="AN103" s="223">
        <v>0</v>
      </c>
      <c r="AO103" s="62">
        <v>0</v>
      </c>
      <c r="AP103" s="62">
        <v>0</v>
      </c>
      <c r="AQ103" s="62">
        <v>0</v>
      </c>
      <c r="AR103" s="6"/>
      <c r="AS103" s="8">
        <f t="shared" si="43"/>
        <v>0</v>
      </c>
      <c r="AT103" s="6">
        <f t="shared" ref="AT103:AT108" si="55">AS103-V103</f>
        <v>0</v>
      </c>
      <c r="AU103" s="85" t="b">
        <f t="shared" ref="AU103:AU108" si="56">AS103=V103</f>
        <v>1</v>
      </c>
      <c r="AV103" s="85" t="b">
        <f t="shared" ref="AV103:AV108" si="57">(AS103+T103)=H103</f>
        <v>1</v>
      </c>
    </row>
    <row r="104" spans="1:50" s="100" customFormat="1" ht="12" customHeight="1" x14ac:dyDescent="0.35">
      <c r="A104" s="94"/>
      <c r="B104" s="157">
        <v>10.199999999999999</v>
      </c>
      <c r="C104" s="133" t="s">
        <v>131</v>
      </c>
      <c r="D104" s="14"/>
      <c r="E104" s="77">
        <v>13000000</v>
      </c>
      <c r="F104" s="77">
        <v>11077300</v>
      </c>
      <c r="G104" s="76">
        <v>24000000</v>
      </c>
      <c r="H104" s="76">
        <v>24000000</v>
      </c>
      <c r="I104" s="179">
        <f>IF($L$117=0,0,L104/$L$117)</f>
        <v>2.0982762167519143E-2</v>
      </c>
      <c r="J104" s="74">
        <v>-1002700</v>
      </c>
      <c r="K104" s="101">
        <f>H104-G104</f>
        <v>0</v>
      </c>
      <c r="L104" s="76">
        <v>24000000</v>
      </c>
      <c r="M104" s="76"/>
      <c r="N104" s="5"/>
      <c r="O104" s="6"/>
      <c r="P104" s="520"/>
      <c r="Q104" s="179"/>
      <c r="R104" s="6">
        <f>H104-O104</f>
        <v>24000000</v>
      </c>
      <c r="S104" s="112"/>
      <c r="T104" s="6">
        <v>0</v>
      </c>
      <c r="U104" s="179">
        <f>IF(O104=0,0,T104/O104)</f>
        <v>0</v>
      </c>
      <c r="V104" s="6">
        <f t="shared" si="54"/>
        <v>24000000</v>
      </c>
      <c r="W104" s="6"/>
      <c r="X104" s="5"/>
      <c r="Y104" s="5"/>
      <c r="Z104" s="5"/>
      <c r="AA104" s="6"/>
      <c r="AB104" s="6">
        <v>0</v>
      </c>
      <c r="AC104" s="6">
        <v>0</v>
      </c>
      <c r="AD104" s="6">
        <v>12000000</v>
      </c>
      <c r="AE104" s="6">
        <v>0</v>
      </c>
      <c r="AF104" s="6">
        <v>0</v>
      </c>
      <c r="AG104" s="6">
        <v>0</v>
      </c>
      <c r="AH104" s="60">
        <v>0</v>
      </c>
      <c r="AI104" s="60">
        <v>0</v>
      </c>
      <c r="AJ104" s="60">
        <v>0</v>
      </c>
      <c r="AK104" s="60">
        <v>0</v>
      </c>
      <c r="AL104" s="223">
        <v>0</v>
      </c>
      <c r="AM104" s="5"/>
      <c r="AN104" s="81">
        <v>12000000</v>
      </c>
      <c r="AO104" s="60">
        <v>0</v>
      </c>
      <c r="AP104" s="60">
        <v>0</v>
      </c>
      <c r="AQ104" s="60">
        <v>0</v>
      </c>
      <c r="AR104" s="14"/>
      <c r="AS104" s="8">
        <f t="shared" si="43"/>
        <v>24000000</v>
      </c>
      <c r="AT104" s="6">
        <f t="shared" si="55"/>
        <v>0</v>
      </c>
      <c r="AU104" s="14" t="b">
        <f t="shared" si="56"/>
        <v>1</v>
      </c>
      <c r="AV104" s="14" t="b">
        <f t="shared" si="57"/>
        <v>1</v>
      </c>
      <c r="AW104" s="225"/>
    </row>
    <row r="105" spans="1:50" s="100" customFormat="1" ht="12" customHeight="1" x14ac:dyDescent="0.35">
      <c r="A105" s="94"/>
      <c r="B105" s="157">
        <v>10.3</v>
      </c>
      <c r="C105" s="133" t="s">
        <v>132</v>
      </c>
      <c r="D105" s="14"/>
      <c r="E105" s="77"/>
      <c r="F105" s="77"/>
      <c r="G105" s="76">
        <v>-4000000</v>
      </c>
      <c r="H105" s="77">
        <v>-4000000</v>
      </c>
      <c r="I105" s="179">
        <f>IF($L$117=0,0,L105/$L$117)</f>
        <v>-3.497127027919857E-3</v>
      </c>
      <c r="J105" s="101">
        <f>H105-E105</f>
        <v>-4000000</v>
      </c>
      <c r="K105" s="101">
        <f>H105-G105</f>
        <v>0</v>
      </c>
      <c r="L105" s="76">
        <v>-4000000</v>
      </c>
      <c r="M105" s="76"/>
      <c r="N105" s="5"/>
      <c r="O105" s="6">
        <f>L105</f>
        <v>-4000000</v>
      </c>
      <c r="P105" s="520">
        <f>O105</f>
        <v>-4000000</v>
      </c>
      <c r="Q105" s="179">
        <v>1</v>
      </c>
      <c r="R105" s="6">
        <f>H105-O105</f>
        <v>0</v>
      </c>
      <c r="S105" s="112"/>
      <c r="T105" s="14">
        <f>O105</f>
        <v>-4000000</v>
      </c>
      <c r="U105" s="164"/>
      <c r="V105" s="14">
        <f t="shared" si="54"/>
        <v>0</v>
      </c>
      <c r="W105" s="14"/>
      <c r="X105" s="5"/>
      <c r="Y105" s="8"/>
      <c r="Z105" s="8"/>
      <c r="AA105" s="8"/>
      <c r="AB105" s="8"/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60">
        <v>0</v>
      </c>
      <c r="AI105" s="60">
        <v>0</v>
      </c>
      <c r="AJ105" s="60">
        <v>0</v>
      </c>
      <c r="AK105" s="60">
        <v>0</v>
      </c>
      <c r="AL105" s="150">
        <v>0</v>
      </c>
      <c r="AM105" s="60">
        <v>0</v>
      </c>
      <c r="AN105" s="223">
        <v>0</v>
      </c>
      <c r="AO105" s="60">
        <v>0</v>
      </c>
      <c r="AP105" s="60">
        <v>0</v>
      </c>
      <c r="AQ105" s="60">
        <v>0</v>
      </c>
      <c r="AR105" s="14"/>
      <c r="AS105" s="8">
        <f t="shared" si="43"/>
        <v>0</v>
      </c>
      <c r="AT105" s="6">
        <f t="shared" si="55"/>
        <v>0</v>
      </c>
      <c r="AU105" s="14" t="b">
        <f t="shared" si="56"/>
        <v>1</v>
      </c>
      <c r="AV105" s="14" t="b">
        <f t="shared" si="57"/>
        <v>1</v>
      </c>
    </row>
    <row r="106" spans="1:50" s="100" customFormat="1" ht="14.25" customHeight="1" x14ac:dyDescent="0.35">
      <c r="A106" s="94"/>
      <c r="B106" s="157">
        <v>10.4</v>
      </c>
      <c r="C106" s="133" t="s">
        <v>133</v>
      </c>
      <c r="D106" s="14"/>
      <c r="E106" s="77"/>
      <c r="F106" s="77"/>
      <c r="G106" s="76">
        <v>-11600000</v>
      </c>
      <c r="H106" s="77">
        <v>-11600000</v>
      </c>
      <c r="I106" s="179">
        <f>IF($L$117=0,0,L106/$L$117)</f>
        <v>-1.0141668380967585E-2</v>
      </c>
      <c r="J106" s="101">
        <f>H106-E106</f>
        <v>-11600000</v>
      </c>
      <c r="K106" s="101">
        <f>H106-G106</f>
        <v>0</v>
      </c>
      <c r="L106" s="76">
        <v>-11600000</v>
      </c>
      <c r="M106" s="76"/>
      <c r="N106" s="5"/>
      <c r="O106" s="6">
        <f>L106</f>
        <v>-11600000</v>
      </c>
      <c r="P106" s="520">
        <f>O106</f>
        <v>-11600000</v>
      </c>
      <c r="Q106" s="179">
        <v>1</v>
      </c>
      <c r="R106" s="6">
        <f>H106-O106</f>
        <v>0</v>
      </c>
      <c r="S106" s="112"/>
      <c r="T106" s="14">
        <f>O106</f>
        <v>-11600000</v>
      </c>
      <c r="U106" s="164"/>
      <c r="V106" s="6">
        <f t="shared" si="54"/>
        <v>0</v>
      </c>
      <c r="W106" s="6"/>
      <c r="X106" s="5"/>
      <c r="Y106" s="8"/>
      <c r="Z106" s="8"/>
      <c r="AA106" s="8"/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0">
        <v>0</v>
      </c>
      <c r="AI106" s="60">
        <v>0</v>
      </c>
      <c r="AJ106" s="60">
        <v>0</v>
      </c>
      <c r="AK106" s="60">
        <v>0</v>
      </c>
      <c r="AL106" s="150">
        <v>0</v>
      </c>
      <c r="AM106" s="60">
        <v>0</v>
      </c>
      <c r="AN106" s="223">
        <v>0</v>
      </c>
      <c r="AO106" s="60">
        <v>0</v>
      </c>
      <c r="AP106" s="60">
        <v>0</v>
      </c>
      <c r="AQ106" s="60">
        <v>0</v>
      </c>
      <c r="AR106" s="14"/>
      <c r="AS106" s="8">
        <f t="shared" si="43"/>
        <v>0</v>
      </c>
      <c r="AT106" s="6">
        <f t="shared" si="55"/>
        <v>0</v>
      </c>
      <c r="AU106" s="14" t="b">
        <f t="shared" si="56"/>
        <v>1</v>
      </c>
      <c r="AV106" s="14" t="b">
        <f t="shared" si="57"/>
        <v>1</v>
      </c>
      <c r="AW106" s="181" t="s">
        <v>121</v>
      </c>
    </row>
    <row r="107" spans="1:50" s="100" customFormat="1" ht="12" customHeight="1" x14ac:dyDescent="0.35">
      <c r="A107" s="94"/>
      <c r="B107" s="157"/>
      <c r="C107" s="133"/>
      <c r="D107" s="14"/>
      <c r="E107" s="77"/>
      <c r="F107" s="77"/>
      <c r="G107" s="77"/>
      <c r="H107" s="77"/>
      <c r="I107" s="164"/>
      <c r="J107" s="101">
        <f>H107-E107</f>
        <v>0</v>
      </c>
      <c r="K107" s="77"/>
      <c r="L107" s="76"/>
      <c r="M107" s="76"/>
      <c r="N107" s="5"/>
      <c r="O107" s="14"/>
      <c r="P107" s="520"/>
      <c r="Q107" s="164"/>
      <c r="R107" s="14"/>
      <c r="S107" s="112"/>
      <c r="T107" s="14"/>
      <c r="U107" s="164"/>
      <c r="V107" s="6">
        <f t="shared" si="54"/>
        <v>0</v>
      </c>
      <c r="W107" s="6"/>
      <c r="X107" s="5"/>
      <c r="Y107" s="5"/>
      <c r="Z107" s="8">
        <v>0</v>
      </c>
      <c r="AA107" s="5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60">
        <v>0</v>
      </c>
      <c r="AI107" s="60">
        <v>0</v>
      </c>
      <c r="AJ107" s="60">
        <v>0</v>
      </c>
      <c r="AK107" s="60">
        <v>0</v>
      </c>
      <c r="AL107" s="150">
        <v>0</v>
      </c>
      <c r="AM107" s="60">
        <v>0</v>
      </c>
      <c r="AN107" s="223">
        <v>0</v>
      </c>
      <c r="AO107" s="60">
        <v>0</v>
      </c>
      <c r="AP107" s="60">
        <v>0</v>
      </c>
      <c r="AQ107" s="60">
        <v>0</v>
      </c>
      <c r="AR107" s="14"/>
      <c r="AS107" s="8">
        <f t="shared" si="43"/>
        <v>0</v>
      </c>
      <c r="AT107" s="6">
        <f t="shared" si="55"/>
        <v>0</v>
      </c>
      <c r="AU107" s="14" t="b">
        <f t="shared" si="56"/>
        <v>1</v>
      </c>
      <c r="AV107" s="182" t="b">
        <f t="shared" si="57"/>
        <v>1</v>
      </c>
      <c r="AW107" s="181" t="s">
        <v>121</v>
      </c>
    </row>
    <row r="108" spans="1:50" s="100" customFormat="1" ht="12" customHeight="1" thickBot="1" x14ac:dyDescent="0.4">
      <c r="A108" s="94"/>
      <c r="B108" s="183">
        <v>10</v>
      </c>
      <c r="C108" s="184" t="s">
        <v>129</v>
      </c>
      <c r="D108" s="185"/>
      <c r="E108" s="136">
        <f>SUM(E103:E104)</f>
        <v>53269400</v>
      </c>
      <c r="F108" s="136">
        <v>43077300</v>
      </c>
      <c r="G108" s="107">
        <v>33400000</v>
      </c>
      <c r="H108" s="107">
        <f>SUM(H103:H106)</f>
        <v>33400000</v>
      </c>
      <c r="I108" s="186">
        <f>IF($L$117=0,0,L108/$L$117)</f>
        <v>2.9201010683130805E-2</v>
      </c>
      <c r="J108" s="187">
        <f>H108-E108</f>
        <v>-19869400</v>
      </c>
      <c r="K108" s="107">
        <f>H108-G108</f>
        <v>0</v>
      </c>
      <c r="L108" s="108">
        <f>SUM(L103:L106)</f>
        <v>33400000</v>
      </c>
      <c r="M108" s="207"/>
      <c r="N108" s="110"/>
      <c r="O108" s="114">
        <f>SUM(O103:O107)</f>
        <v>9400000</v>
      </c>
      <c r="P108" s="521">
        <f>SUM(P103:P107)</f>
        <v>9400000</v>
      </c>
      <c r="Q108" s="188">
        <f>IF(L108=0,0,O108/L108)</f>
        <v>0.28143712574850299</v>
      </c>
      <c r="R108" s="114">
        <f>H108-O108</f>
        <v>24000000</v>
      </c>
      <c r="S108" s="112"/>
      <c r="T108" s="114">
        <f>SUM(T103:T107)</f>
        <v>9400000</v>
      </c>
      <c r="U108" s="188">
        <f>IF(O108=0,0,T108/O108)</f>
        <v>1</v>
      </c>
      <c r="V108" s="114">
        <f>L108-T108</f>
        <v>24000000</v>
      </c>
      <c r="W108" s="114"/>
      <c r="X108" s="113"/>
      <c r="Y108" s="189">
        <f>SUM(Y103:Y106)</f>
        <v>0</v>
      </c>
      <c r="Z108" s="189">
        <f t="shared" ref="Z108:AQ108" si="58">SUM(Z103:Z106)</f>
        <v>0</v>
      </c>
      <c r="AA108" s="189">
        <f t="shared" si="58"/>
        <v>0</v>
      </c>
      <c r="AB108" s="189">
        <f t="shared" si="58"/>
        <v>0</v>
      </c>
      <c r="AC108" s="189">
        <f>SUM(AC103:AC106)</f>
        <v>0</v>
      </c>
      <c r="AD108" s="189">
        <f>SUM(AD103:AD106)</f>
        <v>12000000</v>
      </c>
      <c r="AE108" s="189">
        <f t="shared" si="58"/>
        <v>0</v>
      </c>
      <c r="AF108" s="189">
        <f t="shared" si="58"/>
        <v>0</v>
      </c>
      <c r="AG108" s="189">
        <f t="shared" si="58"/>
        <v>0</v>
      </c>
      <c r="AH108" s="189">
        <f t="shared" si="58"/>
        <v>0</v>
      </c>
      <c r="AI108" s="189">
        <f t="shared" si="58"/>
        <v>0</v>
      </c>
      <c r="AJ108" s="189">
        <f>SUM(AJ103:AJ106)</f>
        <v>0</v>
      </c>
      <c r="AK108" s="189">
        <f t="shared" si="58"/>
        <v>0</v>
      </c>
      <c r="AL108" s="190">
        <f t="shared" si="58"/>
        <v>0</v>
      </c>
      <c r="AM108" s="189">
        <f t="shared" si="58"/>
        <v>0</v>
      </c>
      <c r="AN108" s="190">
        <f t="shared" si="58"/>
        <v>12000000</v>
      </c>
      <c r="AO108" s="189">
        <f t="shared" si="58"/>
        <v>0</v>
      </c>
      <c r="AP108" s="189">
        <f t="shared" si="58"/>
        <v>0</v>
      </c>
      <c r="AQ108" s="189">
        <f t="shared" si="58"/>
        <v>0</v>
      </c>
      <c r="AR108" s="14"/>
      <c r="AS108" s="113">
        <f>SUM(Y108:AQ108)</f>
        <v>24000000</v>
      </c>
      <c r="AT108" s="191">
        <f t="shared" si="55"/>
        <v>0</v>
      </c>
      <c r="AU108" s="191" t="b">
        <f t="shared" si="56"/>
        <v>1</v>
      </c>
      <c r="AV108" s="191" t="b">
        <f t="shared" si="57"/>
        <v>1</v>
      </c>
    </row>
    <row r="109" spans="1:50" s="100" customFormat="1" ht="12" customHeight="1" thickTop="1" x14ac:dyDescent="0.35">
      <c r="A109" s="94"/>
      <c r="B109" s="157"/>
      <c r="C109" s="15"/>
      <c r="D109" s="14"/>
      <c r="E109" s="77"/>
      <c r="F109" s="77"/>
      <c r="G109" s="77"/>
      <c r="H109" s="77"/>
      <c r="I109" s="164"/>
      <c r="J109" s="101"/>
      <c r="K109" s="101"/>
      <c r="L109" s="76"/>
      <c r="M109" s="76"/>
      <c r="N109" s="8"/>
      <c r="O109" s="6"/>
      <c r="P109" s="520"/>
      <c r="Q109" s="179"/>
      <c r="R109" s="6"/>
      <c r="S109" s="112"/>
      <c r="T109" s="6"/>
      <c r="U109" s="164"/>
      <c r="V109" s="14"/>
      <c r="W109" s="14"/>
      <c r="X109" s="5"/>
      <c r="Y109" s="5">
        <v>0</v>
      </c>
      <c r="Z109" s="8">
        <v>0</v>
      </c>
      <c r="AA109" s="5">
        <v>0</v>
      </c>
      <c r="AB109" s="8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71">
        <v>0</v>
      </c>
      <c r="AM109" s="5">
        <v>0</v>
      </c>
      <c r="AN109" s="71">
        <v>0</v>
      </c>
      <c r="AO109" s="5">
        <v>0</v>
      </c>
      <c r="AP109" s="5">
        <v>0</v>
      </c>
      <c r="AQ109" s="5">
        <v>0</v>
      </c>
      <c r="AR109" s="204"/>
      <c r="AS109" s="8">
        <f t="shared" si="43"/>
        <v>0</v>
      </c>
      <c r="AT109" s="14"/>
      <c r="AU109" s="14"/>
      <c r="AV109" s="14"/>
      <c r="AW109" s="217"/>
    </row>
    <row r="110" spans="1:50" s="233" customFormat="1" ht="12" customHeight="1" thickBot="1" x14ac:dyDescent="0.4">
      <c r="A110" s="226"/>
      <c r="B110" s="227"/>
      <c r="C110" s="228" t="s">
        <v>134</v>
      </c>
      <c r="D110" s="228"/>
      <c r="E110" s="207">
        <v>730862422</v>
      </c>
      <c r="F110" s="136">
        <v>753126225.03999996</v>
      </c>
      <c r="G110" s="207">
        <f>G83+G93+G90+G75+G71+G96+G108</f>
        <v>966359150.26088595</v>
      </c>
      <c r="H110" s="136">
        <f>H83+H93+H90+H75+H71+H96+H108</f>
        <v>966359150.26088595</v>
      </c>
      <c r="I110" s="188">
        <f>IF($L$117=0,0,L110/$L$117)</f>
        <v>0.86935006517776214</v>
      </c>
      <c r="J110" s="207">
        <f>H110-E110</f>
        <v>235496728.26088595</v>
      </c>
      <c r="K110" s="136">
        <f>K83+K93+K90+K75+K71+K96+K108+K100+K98</f>
        <v>28000000</v>
      </c>
      <c r="L110" s="136">
        <f>L83+L93+L90+L75+L71+L96+L108+L100+L98</f>
        <v>994359150.51088595</v>
      </c>
      <c r="M110" s="207"/>
      <c r="N110" s="229"/>
      <c r="O110" s="136">
        <f>O83+O93+O90+O75+O71+O96+O108+O100+O98</f>
        <v>831040093.31364512</v>
      </c>
      <c r="P110" s="510">
        <f>P83+P93+P90+P75+P71+P96+P108+P100+P98</f>
        <v>831040093.31364512</v>
      </c>
      <c r="Q110" s="230">
        <f>IF(L110=0,0,O110/L110)</f>
        <v>0.83575445842346796</v>
      </c>
      <c r="R110" s="136">
        <f>R83+R93+R90+R75+R71+R96+R108+R100+R98</f>
        <v>163319056.94724137</v>
      </c>
      <c r="S110" s="112"/>
      <c r="T110" s="136">
        <f>T83+T93+T90+T75+T71+T96+T108+T100+T98</f>
        <v>728740546.59938228</v>
      </c>
      <c r="U110" s="208">
        <f>IF(O110=0,0,T110/O110)</f>
        <v>0.87690179145706548</v>
      </c>
      <c r="V110" s="136">
        <f>V83+V93+V90+V75+V71+V96+V108+V100+V98</f>
        <v>265618603.90150371</v>
      </c>
      <c r="W110" s="195"/>
      <c r="X110" s="5"/>
      <c r="Y110" s="136">
        <f t="shared" ref="Y110:AQ110" si="59">Y83+Y93+Y90+Y75+Y71+Y96+Y108</f>
        <v>0</v>
      </c>
      <c r="Z110" s="136">
        <f>Z83+Z93+Z90+Z75+Z71+Z96+Z108+Z98+Z100</f>
        <v>37374575.352666661</v>
      </c>
      <c r="AA110" s="136">
        <f t="shared" ref="AA110:AH110" si="60">AA83+AA93+AA90+AA75+AA71+AA96+AA108+AA98+AA100</f>
        <v>36993330.959890462</v>
      </c>
      <c r="AB110" s="136">
        <f t="shared" si="60"/>
        <v>35498153.087847568</v>
      </c>
      <c r="AC110" s="136">
        <f t="shared" si="60"/>
        <v>31820989.436666667</v>
      </c>
      <c r="AD110" s="136">
        <f t="shared" si="60"/>
        <v>47089075.066190481</v>
      </c>
      <c r="AE110" s="136">
        <f t="shared" si="60"/>
        <v>40473004.273884736</v>
      </c>
      <c r="AF110" s="136">
        <f t="shared" si="60"/>
        <v>8453837.3100001905</v>
      </c>
      <c r="AG110" s="136">
        <f t="shared" si="60"/>
        <v>3790134.6728569465</v>
      </c>
      <c r="AH110" s="136">
        <f t="shared" si="60"/>
        <v>0</v>
      </c>
      <c r="AI110" s="136">
        <f t="shared" si="59"/>
        <v>0</v>
      </c>
      <c r="AJ110" s="136">
        <f t="shared" si="59"/>
        <v>0</v>
      </c>
      <c r="AK110" s="136">
        <f t="shared" si="59"/>
        <v>0</v>
      </c>
      <c r="AL110" s="231">
        <f t="shared" si="59"/>
        <v>4390668.841500001</v>
      </c>
      <c r="AM110" s="136">
        <f t="shared" si="59"/>
        <v>0</v>
      </c>
      <c r="AN110" s="231">
        <f t="shared" si="59"/>
        <v>19734834.699999999</v>
      </c>
      <c r="AO110" s="136">
        <f t="shared" si="59"/>
        <v>0</v>
      </c>
      <c r="AP110" s="136">
        <f t="shared" si="59"/>
        <v>0</v>
      </c>
      <c r="AQ110" s="136">
        <f t="shared" si="59"/>
        <v>0</v>
      </c>
      <c r="AR110" s="204"/>
      <c r="AS110" s="136">
        <f>AS83+AS93+AS90+AS75+AS71+AS96+AS108+AS100+AS98</f>
        <v>265618603.70150372</v>
      </c>
      <c r="AT110" s="114">
        <f>AS110-V110</f>
        <v>-0.19999998807907104</v>
      </c>
      <c r="AU110" s="114" t="b">
        <f>AS110=V110</f>
        <v>0</v>
      </c>
      <c r="AV110" s="232" t="b">
        <f>(AS110+T110)=H110-0.00999975204467773</f>
        <v>0</v>
      </c>
      <c r="AW110" s="217"/>
      <c r="AX110" s="67"/>
    </row>
    <row r="111" spans="1:50" s="233" customFormat="1" ht="12" customHeight="1" thickTop="1" x14ac:dyDescent="0.35">
      <c r="A111" s="226"/>
      <c r="B111" s="234"/>
      <c r="C111" s="235"/>
      <c r="D111" s="235"/>
      <c r="E111" s="195"/>
      <c r="F111" s="195"/>
      <c r="G111" s="195"/>
      <c r="H111" s="169"/>
      <c r="I111" s="198"/>
      <c r="J111" s="195"/>
      <c r="K111" s="195"/>
      <c r="L111" s="195"/>
      <c r="M111" s="169"/>
      <c r="N111" s="5"/>
      <c r="O111" s="156"/>
      <c r="P111" s="508"/>
      <c r="Q111" s="236"/>
      <c r="R111" s="156"/>
      <c r="S111" s="112"/>
      <c r="T111" s="156"/>
      <c r="U111" s="212"/>
      <c r="V111" s="169"/>
      <c r="W111" s="169"/>
      <c r="X111" s="5"/>
      <c r="Y111" s="112"/>
      <c r="Z111" s="156"/>
      <c r="AA111" s="112"/>
      <c r="AB111" s="156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237"/>
      <c r="AM111" s="112"/>
      <c r="AN111" s="237"/>
      <c r="AO111" s="112"/>
      <c r="AP111" s="112"/>
      <c r="AQ111" s="112"/>
      <c r="AR111" s="204"/>
      <c r="AS111" s="8">
        <f>SUM(Y111:AQ111)</f>
        <v>0</v>
      </c>
      <c r="AT111" s="197"/>
      <c r="AU111" s="39"/>
      <c r="AV111" s="39"/>
      <c r="AW111" s="217"/>
    </row>
    <row r="112" spans="1:50" s="63" customFormat="1" ht="12" customHeight="1" x14ac:dyDescent="0.35">
      <c r="A112" s="238"/>
      <c r="B112" s="64" t="s">
        <v>135</v>
      </c>
      <c r="C112" s="63" t="s">
        <v>136</v>
      </c>
      <c r="D112" s="239"/>
      <c r="E112" s="60"/>
      <c r="F112" s="60"/>
      <c r="G112" s="60"/>
      <c r="H112" s="60"/>
      <c r="I112" s="60"/>
      <c r="J112" s="60"/>
      <c r="K112" s="60"/>
      <c r="L112" s="60"/>
      <c r="M112" s="62"/>
      <c r="N112" s="5"/>
      <c r="O112" s="60"/>
      <c r="P112" s="504"/>
      <c r="Q112" s="124"/>
      <c r="R112" s="60"/>
      <c r="S112" s="112"/>
      <c r="T112" s="60"/>
      <c r="U112" s="124"/>
      <c r="V112" s="60"/>
      <c r="W112" s="60"/>
      <c r="X112" s="5"/>
      <c r="Y112" s="58"/>
      <c r="Z112" s="61"/>
      <c r="AA112" s="58"/>
      <c r="AB112" s="61"/>
      <c r="AC112" s="58"/>
      <c r="AD112" s="58"/>
      <c r="AE112" s="58"/>
      <c r="AF112" s="58"/>
      <c r="AG112" s="58"/>
      <c r="AH112" s="58"/>
      <c r="AI112" s="58"/>
      <c r="AJ112" s="58"/>
      <c r="AK112" s="58"/>
      <c r="AL112" s="61"/>
      <c r="AM112" s="58"/>
      <c r="AN112" s="61"/>
      <c r="AO112" s="58"/>
      <c r="AP112" s="58"/>
      <c r="AQ112" s="58"/>
      <c r="AR112" s="60"/>
      <c r="AS112" s="58"/>
      <c r="AT112" s="58"/>
      <c r="AU112" s="58"/>
      <c r="AV112" s="58"/>
    </row>
    <row r="113" spans="1:50" ht="12" customHeight="1" x14ac:dyDescent="0.35">
      <c r="A113" s="79"/>
      <c r="B113" s="64">
        <v>1</v>
      </c>
      <c r="C113" s="15" t="s">
        <v>137</v>
      </c>
      <c r="D113" s="240"/>
      <c r="E113" s="101">
        <v>0</v>
      </c>
      <c r="F113" s="101"/>
      <c r="G113" s="101">
        <v>0</v>
      </c>
      <c r="H113" s="101">
        <f>L113</f>
        <v>0</v>
      </c>
      <c r="I113" s="102">
        <f>IF($L$117=0,0,L113/$L$117)</f>
        <v>0</v>
      </c>
      <c r="J113" s="101">
        <f>H113-E113</f>
        <v>0</v>
      </c>
      <c r="K113" s="101">
        <f>H113-G113</f>
        <v>0</v>
      </c>
      <c r="L113" s="77">
        <v>0</v>
      </c>
      <c r="M113" s="74"/>
      <c r="N113" s="5"/>
      <c r="O113" s="101">
        <v>0</v>
      </c>
      <c r="P113" s="505">
        <v>0</v>
      </c>
      <c r="Q113" s="102">
        <f>IF(L113=0,0,O113/L113)</f>
        <v>0</v>
      </c>
      <c r="R113" s="101">
        <f>H113-O113</f>
        <v>0</v>
      </c>
      <c r="S113" s="112"/>
      <c r="T113" s="101">
        <v>0</v>
      </c>
      <c r="U113" s="102">
        <f>IF(O113=0,0,T113/O113)</f>
        <v>0</v>
      </c>
      <c r="V113" s="101">
        <f>L113-T113</f>
        <v>0</v>
      </c>
      <c r="W113" s="101"/>
      <c r="X113" s="5"/>
      <c r="Y113" s="5">
        <v>0</v>
      </c>
      <c r="Z113" s="8">
        <v>0</v>
      </c>
      <c r="AA113" s="5">
        <v>0</v>
      </c>
      <c r="AB113" s="8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71">
        <v>0</v>
      </c>
      <c r="AM113" s="5">
        <v>0</v>
      </c>
      <c r="AN113" s="71">
        <v>0</v>
      </c>
      <c r="AO113" s="5">
        <v>0</v>
      </c>
      <c r="AP113" s="5">
        <v>0</v>
      </c>
      <c r="AQ113" s="5">
        <v>0</v>
      </c>
      <c r="AR113" s="5"/>
      <c r="AS113" s="8">
        <f>SUM(Y113:AQ113)</f>
        <v>0</v>
      </c>
      <c r="AT113" s="14">
        <f>AS113-V113</f>
        <v>0</v>
      </c>
      <c r="AU113" s="14" t="b">
        <f>AS113=V113</f>
        <v>1</v>
      </c>
      <c r="AV113" s="14" t="b">
        <f>(AS113+T113)=H113</f>
        <v>1</v>
      </c>
      <c r="AW113" s="241"/>
    </row>
    <row r="114" spans="1:50" ht="12" customHeight="1" x14ac:dyDescent="0.35">
      <c r="A114" s="79"/>
      <c r="B114" s="64">
        <f>B113+1</f>
        <v>2</v>
      </c>
      <c r="C114" s="15" t="s">
        <v>138</v>
      </c>
      <c r="D114" s="242"/>
      <c r="E114" s="101">
        <v>35504278.850000001</v>
      </c>
      <c r="F114" s="101">
        <v>19902701</v>
      </c>
      <c r="G114" s="101">
        <v>0.19999999925494194</v>
      </c>
      <c r="H114" s="101">
        <f>L114</f>
        <v>0.19999999925494194</v>
      </c>
      <c r="I114" s="102">
        <f>IF($L$117=0,0,L114/$L$117)</f>
        <v>1.7485635074460219E-10</v>
      </c>
      <c r="J114" s="101">
        <f>H114-E114</f>
        <v>-35504278.650000006</v>
      </c>
      <c r="K114" s="101">
        <f>H114-G114</f>
        <v>0</v>
      </c>
      <c r="L114" s="77">
        <v>0.19999999925494194</v>
      </c>
      <c r="M114" s="74"/>
      <c r="N114" s="5"/>
      <c r="O114" s="101"/>
      <c r="P114" s="505"/>
      <c r="Q114" s="102">
        <f>IF(L114=0,0,O114/L114)</f>
        <v>0</v>
      </c>
      <c r="R114" s="101">
        <f>H114-O114</f>
        <v>0.19999999925494194</v>
      </c>
      <c r="S114" s="112"/>
      <c r="T114" s="101"/>
      <c r="U114" s="102">
        <f>IF(O114=0,0,T114/O114)</f>
        <v>0</v>
      </c>
      <c r="V114" s="101">
        <f>L114-T114</f>
        <v>0.19999999925494194</v>
      </c>
      <c r="W114" s="101"/>
      <c r="X114" s="5"/>
      <c r="Y114" s="5">
        <v>0</v>
      </c>
      <c r="Z114" s="8">
        <v>0</v>
      </c>
      <c r="AA114" s="5">
        <v>0</v>
      </c>
      <c r="AB114" s="8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71">
        <v>0</v>
      </c>
      <c r="AM114" s="5">
        <v>0</v>
      </c>
      <c r="AN114" s="71">
        <v>0</v>
      </c>
      <c r="AO114" s="5">
        <v>0</v>
      </c>
      <c r="AP114" s="5">
        <v>0</v>
      </c>
      <c r="AQ114" s="5">
        <v>0</v>
      </c>
      <c r="AR114" s="5"/>
      <c r="AS114" s="8">
        <f>SUM(Y114:AQ114)</f>
        <v>0</v>
      </c>
      <c r="AT114" s="14">
        <f>AS114-V114</f>
        <v>-0.19999999925494194</v>
      </c>
      <c r="AU114" s="14" t="b">
        <f>AS114=V114</f>
        <v>0</v>
      </c>
      <c r="AV114" s="14" t="b">
        <f>(AS114+T114)=H114</f>
        <v>0</v>
      </c>
    </row>
    <row r="115" spans="1:50" s="63" customFormat="1" ht="12" customHeight="1" thickBot="1" x14ac:dyDescent="0.4">
      <c r="A115" s="243"/>
      <c r="B115" s="244"/>
      <c r="C115" s="106" t="s">
        <v>139</v>
      </c>
      <c r="D115" s="106"/>
      <c r="E115" s="107">
        <f>SUM(E113:E114)</f>
        <v>35504278.850000001</v>
      </c>
      <c r="F115" s="136">
        <f>SUM(F113:F114)</f>
        <v>19902701</v>
      </c>
      <c r="G115" s="107">
        <v>0.19999999925494194</v>
      </c>
      <c r="H115" s="107">
        <f>SUM(H113:H114)</f>
        <v>0.19999999925494194</v>
      </c>
      <c r="I115" s="111">
        <f>IF($L$117=0,0,L115/$L$117)</f>
        <v>1.7485635074460219E-10</v>
      </c>
      <c r="J115" s="136">
        <f>H115-E115</f>
        <v>-35504278.650000006</v>
      </c>
      <c r="K115" s="136">
        <f>H115-G115</f>
        <v>0</v>
      </c>
      <c r="L115" s="107">
        <f t="shared" ref="L115" si="61">SUM(L113:L114)</f>
        <v>0.19999999925494194</v>
      </c>
      <c r="M115" s="207"/>
      <c r="N115" s="110"/>
      <c r="O115" s="107">
        <f>SUM(O113:O114)</f>
        <v>0</v>
      </c>
      <c r="P115" s="507">
        <f>SUM(P113:P114)</f>
        <v>0</v>
      </c>
      <c r="Q115" s="111">
        <f>IF(L115=0,0,O115/L115)</f>
        <v>0</v>
      </c>
      <c r="R115" s="107">
        <f>SUM(R113:R114)</f>
        <v>0.19999999925494194</v>
      </c>
      <c r="S115" s="112"/>
      <c r="T115" s="107">
        <f>SUM(T113:T114)</f>
        <v>0</v>
      </c>
      <c r="U115" s="111">
        <f>IF(O115=0,0,T115/O115)</f>
        <v>0</v>
      </c>
      <c r="V115" s="107">
        <f>SUM(V113:V114)</f>
        <v>0.19999999925494194</v>
      </c>
      <c r="W115" s="112"/>
      <c r="X115" s="5"/>
      <c r="Y115" s="107">
        <f t="shared" ref="Y115:AQ115" si="62">SUM(Y113:Y114)</f>
        <v>0</v>
      </c>
      <c r="Z115" s="108">
        <f t="shared" si="62"/>
        <v>0</v>
      </c>
      <c r="AA115" s="107">
        <f t="shared" si="62"/>
        <v>0</v>
      </c>
      <c r="AB115" s="108">
        <f t="shared" si="62"/>
        <v>0</v>
      </c>
      <c r="AC115" s="107">
        <f t="shared" si="62"/>
        <v>0</v>
      </c>
      <c r="AD115" s="107">
        <f t="shared" si="62"/>
        <v>0</v>
      </c>
      <c r="AE115" s="107">
        <f t="shared" si="62"/>
        <v>0</v>
      </c>
      <c r="AF115" s="107">
        <f t="shared" si="62"/>
        <v>0</v>
      </c>
      <c r="AG115" s="107">
        <f t="shared" si="62"/>
        <v>0</v>
      </c>
      <c r="AH115" s="107">
        <f t="shared" si="62"/>
        <v>0</v>
      </c>
      <c r="AI115" s="107">
        <f t="shared" si="62"/>
        <v>0</v>
      </c>
      <c r="AJ115" s="107">
        <f t="shared" si="62"/>
        <v>0</v>
      </c>
      <c r="AK115" s="107">
        <f t="shared" si="62"/>
        <v>0</v>
      </c>
      <c r="AL115" s="138">
        <f t="shared" si="62"/>
        <v>0</v>
      </c>
      <c r="AM115" s="107">
        <f t="shared" si="62"/>
        <v>0</v>
      </c>
      <c r="AN115" s="138">
        <f t="shared" si="62"/>
        <v>0</v>
      </c>
      <c r="AO115" s="107"/>
      <c r="AP115" s="107"/>
      <c r="AQ115" s="107">
        <f t="shared" si="62"/>
        <v>0</v>
      </c>
      <c r="AR115" s="60"/>
      <c r="AS115" s="113">
        <f>SUM(X115:AQ115)</f>
        <v>0</v>
      </c>
      <c r="AT115" s="113">
        <f>AS115-V115</f>
        <v>-0.19999999925494194</v>
      </c>
      <c r="AU115" s="191" t="b">
        <f>AS115=V115</f>
        <v>0</v>
      </c>
      <c r="AV115" s="191" t="b">
        <f>(AS115+T115)=H115</f>
        <v>0</v>
      </c>
    </row>
    <row r="116" spans="1:50" ht="12" customHeight="1" thickTop="1" x14ac:dyDescent="0.35">
      <c r="A116" s="79"/>
      <c r="E116" s="101"/>
      <c r="F116" s="101"/>
      <c r="G116" s="101"/>
      <c r="H116" s="101"/>
      <c r="I116" s="102"/>
      <c r="J116" s="101"/>
      <c r="K116" s="101"/>
      <c r="L116" s="101"/>
      <c r="M116" s="74"/>
      <c r="N116" s="5"/>
      <c r="O116" s="101"/>
      <c r="P116" s="505"/>
      <c r="Q116" s="102"/>
      <c r="R116" s="101"/>
      <c r="S116" s="101"/>
      <c r="T116" s="101"/>
      <c r="U116" s="102"/>
      <c r="V116" s="101"/>
      <c r="W116" s="101"/>
      <c r="X116" s="5"/>
      <c r="Y116" s="5"/>
      <c r="Z116" s="8"/>
      <c r="AA116" s="5"/>
      <c r="AB116" s="8"/>
      <c r="AC116" s="5"/>
      <c r="AD116" s="5"/>
      <c r="AE116" s="5"/>
      <c r="AF116" s="5"/>
      <c r="AG116" s="5"/>
      <c r="AH116" s="5"/>
      <c r="AI116" s="5"/>
      <c r="AJ116" s="5"/>
      <c r="AK116" s="5"/>
      <c r="AL116" s="71"/>
      <c r="AM116" s="5"/>
      <c r="AN116" s="71"/>
      <c r="AO116" s="5"/>
      <c r="AP116" s="5"/>
      <c r="AQ116" s="5"/>
      <c r="AR116" s="5"/>
      <c r="AS116" s="5"/>
      <c r="AT116" s="14"/>
      <c r="AU116" s="14"/>
      <c r="AV116" s="14"/>
    </row>
    <row r="117" spans="1:50" s="63" customFormat="1" ht="12" customHeight="1" x14ac:dyDescent="0.35">
      <c r="A117" s="246"/>
      <c r="B117" s="247"/>
      <c r="C117" s="146" t="s">
        <v>140</v>
      </c>
      <c r="D117" s="146"/>
      <c r="E117" s="248">
        <f>SUM(E44,E68,E110,E115)</f>
        <v>854610330.85000002</v>
      </c>
      <c r="F117" s="248">
        <f>SUM(F44,F68,F110,F115)</f>
        <v>871376271.8499999</v>
      </c>
      <c r="G117" s="248">
        <f>G110+G44+G68</f>
        <v>1110541202.3270764</v>
      </c>
      <c r="H117" s="249">
        <f>SUM(H44,H68,H110,H115)+0.00001</f>
        <v>1115796026.6216044</v>
      </c>
      <c r="I117" s="250">
        <f>IF($L$117=0,0,L117/$L$117)</f>
        <v>1</v>
      </c>
      <c r="J117" s="248">
        <f>SUM(J44,J68,J110,J115)</f>
        <v>261185695.77159426</v>
      </c>
      <c r="K117" s="248">
        <f>K110+K68+K44</f>
        <v>33254824.094517849</v>
      </c>
      <c r="L117" s="248">
        <f>SUM(L44,L68,L110,L115)</f>
        <v>1143796026.8715944</v>
      </c>
      <c r="M117" s="148"/>
      <c r="N117" s="5"/>
      <c r="O117" s="248">
        <f>SUM(O44,O68,O110,O115)</f>
        <v>961680333.47364521</v>
      </c>
      <c r="P117" s="511">
        <f>SUM(P44,P68,P110,P115)</f>
        <v>963392303.87464511</v>
      </c>
      <c r="Q117" s="250">
        <f>IF(L117=0,0,O117/L117)</f>
        <v>0.84077957160241645</v>
      </c>
      <c r="R117" s="248">
        <f>SUM(R44,R68,R110,R115)</f>
        <v>182331545.66794968</v>
      </c>
      <c r="S117" s="248"/>
      <c r="T117" s="248">
        <f>SUM(T44,T68,T110,T115)</f>
        <v>858311136.59388232</v>
      </c>
      <c r="U117" s="250">
        <f>IF(O117=0,0,T117/O117)</f>
        <v>0.89251189477236437</v>
      </c>
      <c r="V117" s="248">
        <f>SUM(V44,V68,V110,V115)</f>
        <v>285484890.26771206</v>
      </c>
      <c r="W117" s="248"/>
      <c r="X117" s="5"/>
      <c r="Y117" s="248">
        <f t="shared" ref="Y117:AO117" si="63">SUM(Y44,Y68,Y110,Y115)</f>
        <v>0</v>
      </c>
      <c r="Z117" s="251">
        <f t="shared" si="63"/>
        <v>40306590.310114279</v>
      </c>
      <c r="AA117" s="248">
        <f t="shared" si="63"/>
        <v>39387015.17948094</v>
      </c>
      <c r="AB117" s="251">
        <f t="shared" si="63"/>
        <v>37707498.968866616</v>
      </c>
      <c r="AC117" s="248">
        <f t="shared" si="63"/>
        <v>34068362.033199996</v>
      </c>
      <c r="AD117" s="248">
        <f t="shared" si="63"/>
        <v>48001782.03619048</v>
      </c>
      <c r="AE117" s="248">
        <f t="shared" si="63"/>
        <v>41071348.273884736</v>
      </c>
      <c r="AF117" s="248">
        <f t="shared" si="63"/>
        <v>9252012.1055001915</v>
      </c>
      <c r="AG117" s="248">
        <f t="shared" si="63"/>
        <v>4113553.1328569464</v>
      </c>
      <c r="AH117" s="248">
        <f t="shared" si="63"/>
        <v>0</v>
      </c>
      <c r="AI117" s="248">
        <f t="shared" si="63"/>
        <v>0</v>
      </c>
      <c r="AJ117" s="248">
        <f t="shared" si="63"/>
        <v>0</v>
      </c>
      <c r="AK117" s="248">
        <f t="shared" si="63"/>
        <v>0</v>
      </c>
      <c r="AL117" s="251">
        <f t="shared" si="63"/>
        <v>4390668.841500001</v>
      </c>
      <c r="AM117" s="251">
        <f t="shared" si="63"/>
        <v>0</v>
      </c>
      <c r="AN117" s="251">
        <f t="shared" si="63"/>
        <v>19734834.699999999</v>
      </c>
      <c r="AO117" s="248">
        <f t="shared" si="63"/>
        <v>0</v>
      </c>
      <c r="AP117" s="248"/>
      <c r="AQ117" s="248">
        <f>SUM(AQ44,AQ68,AQ110,AQ115)</f>
        <v>0</v>
      </c>
      <c r="AR117" s="60"/>
      <c r="AS117" s="248">
        <f>SUM(AS44,AS68,AS110,AS115)</f>
        <v>278033665.58159423</v>
      </c>
      <c r="AT117" s="252">
        <f>AS117-V117</f>
        <v>-7451224.6861178279</v>
      </c>
      <c r="AU117" s="253" t="b">
        <v>1</v>
      </c>
      <c r="AV117" s="253" t="b">
        <v>1</v>
      </c>
      <c r="AW117" s="142"/>
      <c r="AX117" s="142"/>
    </row>
    <row r="118" spans="1:50" s="178" customFormat="1" ht="12" customHeight="1" x14ac:dyDescent="0.35">
      <c r="A118" s="243"/>
      <c r="B118" s="103"/>
      <c r="E118" s="148"/>
      <c r="F118" s="148"/>
      <c r="G118" s="148"/>
      <c r="H118" s="254"/>
      <c r="I118" s="255"/>
      <c r="J118" s="148"/>
      <c r="K118" s="148"/>
      <c r="L118" s="148"/>
      <c r="M118" s="148"/>
      <c r="N118" s="8"/>
      <c r="O118" s="148"/>
      <c r="P118" s="511"/>
      <c r="Q118" s="255"/>
      <c r="R118" s="148"/>
      <c r="S118" s="148"/>
      <c r="T118" s="148"/>
      <c r="U118" s="255"/>
      <c r="V118" s="148"/>
      <c r="W118" s="148"/>
      <c r="X118" s="5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8"/>
      <c r="AP118" s="148"/>
      <c r="AQ118" s="148"/>
      <c r="AR118" s="62"/>
      <c r="AS118" s="62"/>
      <c r="AT118" s="62"/>
      <c r="AU118" s="62"/>
      <c r="AV118" s="62"/>
      <c r="AW118" s="256"/>
      <c r="AX118" s="256"/>
    </row>
    <row r="119" spans="1:50" s="178" customFormat="1" ht="12" customHeight="1" x14ac:dyDescent="0.35">
      <c r="A119" s="243"/>
      <c r="B119" s="103"/>
      <c r="E119" s="148"/>
      <c r="F119" s="148"/>
      <c r="G119" s="148"/>
      <c r="H119" s="627"/>
      <c r="I119" s="628"/>
      <c r="J119" s="628"/>
      <c r="K119" s="628"/>
      <c r="L119" s="628"/>
      <c r="M119" s="148"/>
      <c r="N119" s="8"/>
      <c r="O119" s="148"/>
      <c r="P119" s="511"/>
      <c r="Q119" s="255"/>
      <c r="R119" s="148">
        <f>R117+O117</f>
        <v>1144011879.1415949</v>
      </c>
      <c r="S119" s="148"/>
      <c r="T119" s="148"/>
      <c r="U119" s="255"/>
      <c r="V119" s="148">
        <f>V117+T117</f>
        <v>1143796026.8615944</v>
      </c>
      <c r="W119" s="148"/>
      <c r="X119" s="148"/>
      <c r="Y119" s="148"/>
      <c r="Z119" s="148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8"/>
      <c r="AP119" s="148"/>
      <c r="AQ119" s="148"/>
      <c r="AR119" s="62"/>
      <c r="AS119" s="62"/>
      <c r="AT119" s="62"/>
      <c r="AU119" s="62"/>
      <c r="AV119" s="62"/>
      <c r="AW119" s="256"/>
      <c r="AX119" s="256"/>
    </row>
    <row r="120" spans="1:50" s="178" customFormat="1" ht="12" customHeight="1" x14ac:dyDescent="0.35">
      <c r="A120" s="243"/>
      <c r="B120" s="103"/>
      <c r="D120" s="148"/>
      <c r="E120" s="148"/>
      <c r="F120" s="148"/>
      <c r="G120" s="257"/>
      <c r="H120" s="254"/>
      <c r="I120" s="255"/>
      <c r="J120" s="148"/>
      <c r="K120" s="148"/>
      <c r="L120" s="148"/>
      <c r="M120" s="148"/>
      <c r="N120" s="8"/>
      <c r="O120" s="5"/>
      <c r="P120" s="5"/>
      <c r="Q120" s="5"/>
      <c r="R120" s="5"/>
      <c r="S120" s="5"/>
      <c r="T120" s="101"/>
      <c r="U120" s="255"/>
      <c r="W120" s="148"/>
      <c r="X120" s="148"/>
      <c r="Y120" s="148"/>
      <c r="Z120" s="148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8"/>
      <c r="AP120" s="148"/>
      <c r="AQ120" s="148"/>
      <c r="AR120" s="62"/>
      <c r="AS120" s="62"/>
      <c r="AT120" s="62"/>
      <c r="AU120" s="62"/>
      <c r="AV120" s="62"/>
      <c r="AW120" s="256"/>
      <c r="AX120" s="256"/>
    </row>
    <row r="121" spans="1:50" s="178" customFormat="1" ht="12" customHeight="1" x14ac:dyDescent="0.35">
      <c r="A121" s="243"/>
      <c r="B121" s="103"/>
      <c r="E121" s="148"/>
      <c r="F121" s="148"/>
      <c r="G121" s="257"/>
      <c r="H121" s="254"/>
      <c r="I121" s="255"/>
      <c r="J121" s="148"/>
      <c r="L121" s="148"/>
      <c r="M121" s="148"/>
      <c r="N121" s="8"/>
      <c r="O121" s="5"/>
      <c r="P121" s="5"/>
      <c r="Q121" s="5"/>
      <c r="R121" s="5"/>
      <c r="S121" s="5"/>
      <c r="T121" s="101"/>
      <c r="U121" s="255"/>
      <c r="V121" s="148"/>
      <c r="W121" s="148"/>
      <c r="X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62"/>
      <c r="AS121" s="62"/>
      <c r="AT121" s="62"/>
      <c r="AU121" s="62"/>
      <c r="AV121" s="62"/>
      <c r="AW121" s="256"/>
      <c r="AX121" s="256"/>
    </row>
    <row r="122" spans="1:50" s="178" customFormat="1" ht="18.75" customHeight="1" x14ac:dyDescent="0.35">
      <c r="A122" s="243"/>
      <c r="B122" s="103"/>
      <c r="E122" s="148"/>
      <c r="F122" s="148"/>
      <c r="G122" s="257"/>
      <c r="H122" s="254"/>
      <c r="I122" s="255"/>
      <c r="J122" s="148"/>
      <c r="K122" s="148"/>
      <c r="L122" s="148"/>
      <c r="M122" s="148"/>
      <c r="N122" s="8"/>
      <c r="O122" s="5"/>
      <c r="P122" s="5"/>
      <c r="Q122" s="5"/>
      <c r="R122" s="5"/>
      <c r="S122" s="5"/>
      <c r="T122" s="101"/>
      <c r="U122" s="255"/>
      <c r="V122" s="148"/>
      <c r="W122" s="148"/>
      <c r="X122" s="148"/>
      <c r="Y122" s="148"/>
      <c r="Z122" s="148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62"/>
      <c r="AS122" s="62"/>
      <c r="AT122" s="62"/>
      <c r="AU122" s="62"/>
      <c r="AV122" s="62"/>
      <c r="AW122" s="256"/>
      <c r="AX122" s="256"/>
    </row>
    <row r="123" spans="1:50" s="178" customFormat="1" ht="16.5" customHeight="1" x14ac:dyDescent="0.35">
      <c r="A123" s="243"/>
      <c r="B123" s="103"/>
      <c r="E123" s="148"/>
      <c r="F123" s="148"/>
      <c r="G123" s="257"/>
      <c r="H123" s="254"/>
      <c r="I123" s="255"/>
      <c r="J123" s="148"/>
      <c r="K123" s="148"/>
      <c r="L123" s="148"/>
      <c r="M123" s="148"/>
      <c r="N123" s="8"/>
      <c r="O123" s="5"/>
      <c r="P123" s="5"/>
      <c r="Q123" s="5"/>
      <c r="R123" s="5"/>
      <c r="S123" s="5"/>
      <c r="T123" s="101"/>
      <c r="U123" s="255"/>
      <c r="V123" s="148"/>
      <c r="W123" s="148"/>
      <c r="X123" s="148"/>
      <c r="Y123" s="148"/>
      <c r="Z123" s="148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8"/>
      <c r="AP123" s="148"/>
      <c r="AQ123" s="148"/>
      <c r="AR123" s="62"/>
      <c r="AS123" s="62"/>
      <c r="AT123" s="62"/>
      <c r="AU123" s="62"/>
      <c r="AV123" s="62"/>
      <c r="AW123" s="256"/>
      <c r="AX123" s="256"/>
    </row>
    <row r="124" spans="1:50" s="178" customFormat="1" ht="16.5" customHeight="1" x14ac:dyDescent="0.35">
      <c r="A124" s="243"/>
      <c r="B124" s="103"/>
      <c r="E124" s="148"/>
      <c r="F124" s="148"/>
      <c r="G124" s="257"/>
      <c r="H124" s="254"/>
      <c r="I124" s="255"/>
      <c r="J124" s="148"/>
      <c r="K124" s="148"/>
      <c r="L124" s="148"/>
      <c r="M124" s="148"/>
      <c r="N124" s="8"/>
      <c r="O124" s="5"/>
      <c r="P124" s="5"/>
      <c r="Q124" s="5"/>
      <c r="R124" s="5"/>
      <c r="S124" s="5"/>
      <c r="T124" s="101"/>
      <c r="U124" s="255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62"/>
      <c r="AS124" s="62"/>
      <c r="AT124" s="62"/>
      <c r="AU124" s="62"/>
      <c r="AV124" s="62"/>
      <c r="AW124" s="256"/>
      <c r="AX124" s="256"/>
    </row>
    <row r="125" spans="1:50" s="178" customFormat="1" ht="15" customHeight="1" x14ac:dyDescent="0.35">
      <c r="A125" s="243"/>
      <c r="B125" s="103"/>
      <c r="E125" s="148"/>
      <c r="F125" s="148"/>
      <c r="G125" s="257"/>
      <c r="H125" s="254"/>
      <c r="I125" s="255"/>
      <c r="J125" s="148"/>
      <c r="K125" s="148"/>
      <c r="L125" s="148"/>
      <c r="M125" s="148"/>
      <c r="N125" s="8"/>
      <c r="O125" s="5"/>
      <c r="P125" s="5"/>
      <c r="Q125" s="5"/>
      <c r="R125" s="5"/>
      <c r="S125" s="5"/>
      <c r="T125" s="101"/>
      <c r="U125" s="255"/>
      <c r="V125" s="148"/>
      <c r="W125" s="148"/>
      <c r="X125" s="148"/>
      <c r="Y125" s="148"/>
      <c r="Z125" s="148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8"/>
      <c r="AP125" s="148"/>
      <c r="AQ125" s="148"/>
      <c r="AR125" s="62"/>
      <c r="AS125" s="62"/>
      <c r="AT125" s="62"/>
      <c r="AU125" s="62"/>
      <c r="AV125" s="62"/>
      <c r="AW125" s="256"/>
      <c r="AX125" s="256"/>
    </row>
    <row r="126" spans="1:50" s="178" customFormat="1" ht="18.75" customHeight="1" x14ac:dyDescent="0.35">
      <c r="A126" s="243"/>
      <c r="B126" s="103"/>
      <c r="E126" s="148"/>
      <c r="F126" s="148"/>
      <c r="G126" s="148"/>
      <c r="H126" s="254"/>
      <c r="I126" s="255"/>
      <c r="J126" s="148"/>
      <c r="K126" s="148"/>
      <c r="L126" s="148"/>
      <c r="M126" s="148"/>
      <c r="N126" s="8"/>
      <c r="O126" s="5"/>
      <c r="P126" s="5"/>
      <c r="Q126" s="5"/>
      <c r="R126" s="5"/>
      <c r="S126" s="5"/>
      <c r="T126" s="101"/>
      <c r="U126" s="255"/>
      <c r="V126" s="148"/>
      <c r="W126" s="148"/>
      <c r="X126" s="148"/>
      <c r="Y126" s="148"/>
      <c r="Z126" s="148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62"/>
      <c r="AS126" s="62"/>
      <c r="AT126" s="62"/>
      <c r="AU126" s="62"/>
      <c r="AV126" s="62"/>
      <c r="AW126" s="256"/>
      <c r="AX126" s="256"/>
    </row>
    <row r="127" spans="1:50" s="178" customFormat="1" ht="12" customHeight="1" x14ac:dyDescent="0.35">
      <c r="A127" s="243"/>
      <c r="B127" s="103"/>
      <c r="E127" s="148"/>
      <c r="F127" s="148"/>
      <c r="G127" s="148"/>
      <c r="H127" s="254"/>
      <c r="I127" s="255"/>
      <c r="J127" s="148"/>
      <c r="K127" s="148"/>
      <c r="L127" s="148"/>
      <c r="M127" s="148"/>
      <c r="N127" s="8"/>
      <c r="O127" s="5"/>
      <c r="P127" s="5"/>
      <c r="Q127" s="5"/>
      <c r="R127" s="5"/>
      <c r="S127" s="5"/>
      <c r="T127" s="101"/>
      <c r="U127" s="255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8"/>
      <c r="AP127" s="148"/>
      <c r="AQ127" s="148"/>
      <c r="AR127" s="62"/>
      <c r="AS127" s="62"/>
      <c r="AT127" s="62"/>
      <c r="AU127" s="62"/>
      <c r="AV127" s="62"/>
      <c r="AW127" s="256"/>
      <c r="AX127" s="256"/>
    </row>
    <row r="128" spans="1:50" ht="16" x14ac:dyDescent="0.35">
      <c r="A128" s="31"/>
      <c r="B128" s="32"/>
      <c r="C128" s="5"/>
      <c r="D128" s="5"/>
      <c r="E128" s="5"/>
      <c r="F128" s="5"/>
      <c r="G128" s="14"/>
      <c r="H128" s="627"/>
      <c r="I128" s="628"/>
      <c r="J128" s="628"/>
      <c r="K128" s="628"/>
      <c r="L128" s="628"/>
      <c r="M128" s="5"/>
      <c r="N128" s="5"/>
      <c r="O128" s="5"/>
      <c r="P128" s="5"/>
      <c r="Q128" s="5"/>
      <c r="R128" s="5"/>
      <c r="S128" s="5"/>
      <c r="T128" s="101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13"/>
      <c r="AU128" s="14"/>
      <c r="AV128" s="14"/>
      <c r="AW128" s="200"/>
    </row>
    <row r="129" spans="1:49" x14ac:dyDescent="0.35">
      <c r="A129" s="31"/>
      <c r="B129" s="32"/>
      <c r="C129" s="5"/>
      <c r="D129" s="5"/>
      <c r="E129" s="5"/>
      <c r="F129" s="5"/>
      <c r="G129" s="14"/>
      <c r="H129" s="5"/>
      <c r="I129" s="5"/>
      <c r="J129" s="5"/>
      <c r="K129" s="5"/>
      <c r="L129" s="258"/>
      <c r="M129" s="5"/>
      <c r="N129" s="5"/>
      <c r="O129" s="5"/>
      <c r="P129" s="5"/>
      <c r="Q129" s="5"/>
      <c r="R129" s="5"/>
      <c r="S129" s="5"/>
      <c r="T129" s="101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13"/>
      <c r="AU129" s="14"/>
      <c r="AV129" s="14"/>
      <c r="AW129" s="200"/>
    </row>
  </sheetData>
  <sheetProtection formatCells="0" formatColumns="0" formatRows="0" insertColumns="0" insertRows="0" insertHyperlinks="0" deleteColumns="0" deleteRows="0" sort="0" autoFilter="0" pivotTables="0"/>
  <mergeCells count="53">
    <mergeCell ref="Z7:Z8"/>
    <mergeCell ref="AA7:AA8"/>
    <mergeCell ref="AS7:AS8"/>
    <mergeCell ref="AB7:AB8"/>
    <mergeCell ref="AC7:AC8"/>
    <mergeCell ref="AD7:AD8"/>
    <mergeCell ref="AL7:AL8"/>
    <mergeCell ref="AM7:AM8"/>
    <mergeCell ref="AN7:AN8"/>
    <mergeCell ref="AO7:AO8"/>
    <mergeCell ref="AF7:AF8"/>
    <mergeCell ref="AG7:AG8"/>
    <mergeCell ref="AH7:AH8"/>
    <mergeCell ref="AI7:AI8"/>
    <mergeCell ref="AJ7:AJ8"/>
    <mergeCell ref="AK7:AK8"/>
    <mergeCell ref="H128:L128"/>
    <mergeCell ref="M7:M8"/>
    <mergeCell ref="AT7:AT8"/>
    <mergeCell ref="AU7:AU8"/>
    <mergeCell ref="AV7:AV8"/>
    <mergeCell ref="H119:L119"/>
    <mergeCell ref="AP7:AP8"/>
    <mergeCell ref="AQ7:AQ8"/>
    <mergeCell ref="AE7:AE8"/>
    <mergeCell ref="R7:R8"/>
    <mergeCell ref="T7:T8"/>
    <mergeCell ref="U7:U8"/>
    <mergeCell ref="V7:V8"/>
    <mergeCell ref="Y7:Y8"/>
    <mergeCell ref="I7:I8"/>
    <mergeCell ref="J7:J8"/>
    <mergeCell ref="K7:K8"/>
    <mergeCell ref="L7:L8"/>
    <mergeCell ref="O7:O8"/>
    <mergeCell ref="Q7:Q8"/>
    <mergeCell ref="P7:P8"/>
    <mergeCell ref="R1:R6"/>
    <mergeCell ref="U1:U6"/>
    <mergeCell ref="V1:V6"/>
    <mergeCell ref="A7:B8"/>
    <mergeCell ref="C7:C8"/>
    <mergeCell ref="D7:D8"/>
    <mergeCell ref="E7:E8"/>
    <mergeCell ref="F7:F8"/>
    <mergeCell ref="G7:G8"/>
    <mergeCell ref="H7:H8"/>
    <mergeCell ref="H1:H6"/>
    <mergeCell ref="I1:I6"/>
    <mergeCell ref="J1:J6"/>
    <mergeCell ref="K1:K6"/>
    <mergeCell ref="L1:L6"/>
    <mergeCell ref="Q1:Q6"/>
  </mergeCells>
  <phoneticPr fontId="7" type="noConversion"/>
  <conditionalFormatting sqref="AV15:AV21 AU22:AV33 AU36:AV46 AU13:AV14">
    <cfRule type="cellIs" dxfId="60" priority="67" operator="equal">
      <formula>TRUE</formula>
    </cfRule>
  </conditionalFormatting>
  <conditionalFormatting sqref="AV15:AV21 AU22:AV33 AU36:AV46 AU13:AV14">
    <cfRule type="cellIs" dxfId="59" priority="66" operator="equal">
      <formula>FALSE</formula>
    </cfRule>
  </conditionalFormatting>
  <conditionalFormatting sqref="AU87">
    <cfRule type="cellIs" dxfId="58" priority="61" operator="equal">
      <formula>TRUE</formula>
    </cfRule>
  </conditionalFormatting>
  <conditionalFormatting sqref="AU87">
    <cfRule type="cellIs" dxfId="57" priority="60" operator="equal">
      <formula>FALSE</formula>
    </cfRule>
  </conditionalFormatting>
  <conditionalFormatting sqref="AV87">
    <cfRule type="cellIs" dxfId="56" priority="59" operator="equal">
      <formula>TRUE</formula>
    </cfRule>
  </conditionalFormatting>
  <conditionalFormatting sqref="AV87">
    <cfRule type="cellIs" dxfId="55" priority="58" operator="equal">
      <formula>FALSE</formula>
    </cfRule>
  </conditionalFormatting>
  <conditionalFormatting sqref="S69:S115 V78:W87 S16:S33 V13:W35 W36:W42 V36:V38 S36:S42 R16:R42 V44:W72 R13:S15">
    <cfRule type="cellIs" dxfId="54" priority="48" operator="lessThan">
      <formula>0</formula>
    </cfRule>
  </conditionalFormatting>
  <conditionalFormatting sqref="AU117 AU113:AU114 AU49:AU61 AU63:AU68 AU16:AU21">
    <cfRule type="cellIs" dxfId="53" priority="86" operator="equal">
      <formula>TRUE</formula>
    </cfRule>
  </conditionalFormatting>
  <conditionalFormatting sqref="AU117 AU113:AU114 AU49:AU61 AU63:AU68 AU16:AU21">
    <cfRule type="cellIs" dxfId="52" priority="85" operator="equal">
      <formula>FALSE</formula>
    </cfRule>
  </conditionalFormatting>
  <conditionalFormatting sqref="AU15">
    <cfRule type="cellIs" dxfId="51" priority="82" operator="equal">
      <formula>TRUE</formula>
    </cfRule>
  </conditionalFormatting>
  <conditionalFormatting sqref="AU15">
    <cfRule type="cellIs" dxfId="50" priority="81" operator="equal">
      <formula>FALSE</formula>
    </cfRule>
  </conditionalFormatting>
  <conditionalFormatting sqref="AV117 AV113:AV114 AV73:AV74 AV49:AV61 AV63:AV68 AV90:AV91">
    <cfRule type="cellIs" dxfId="49" priority="76" operator="equal">
      <formula>TRUE</formula>
    </cfRule>
  </conditionalFormatting>
  <conditionalFormatting sqref="AV117 AV113:AV114 AV73:AV74 AV49:AV61 AV63:AV68 AV90:AV91">
    <cfRule type="cellIs" dxfId="48" priority="75" operator="equal">
      <formula>FALSE</formula>
    </cfRule>
  </conditionalFormatting>
  <conditionalFormatting sqref="AV62">
    <cfRule type="cellIs" dxfId="47" priority="74" operator="equal">
      <formula>TRUE</formula>
    </cfRule>
  </conditionalFormatting>
  <conditionalFormatting sqref="AV62">
    <cfRule type="cellIs" dxfId="46" priority="73" operator="equal">
      <formula>FALSE</formula>
    </cfRule>
  </conditionalFormatting>
  <conditionalFormatting sqref="AU78:AV83 AU86:AV86 AU89:AV91 AU93:AV93 AU110:AV110 AU71:AV74">
    <cfRule type="cellIs" dxfId="45" priority="80" operator="equal">
      <formula>TRUE</formula>
    </cfRule>
  </conditionalFormatting>
  <conditionalFormatting sqref="AU78:AV83 AU86:AV86 AU89:AV91 AU93:AV93 AU110:AV110 AU71:AV74">
    <cfRule type="cellIs" dxfId="44" priority="79" operator="equal">
      <formula>FALSE</formula>
    </cfRule>
  </conditionalFormatting>
  <conditionalFormatting sqref="AU62">
    <cfRule type="cellIs" dxfId="43" priority="78" operator="equal">
      <formula>TRUE</formula>
    </cfRule>
  </conditionalFormatting>
  <conditionalFormatting sqref="AU62">
    <cfRule type="cellIs" dxfId="42" priority="77" operator="equal">
      <formula>FALSE</formula>
    </cfRule>
  </conditionalFormatting>
  <conditionalFormatting sqref="V76:V77 V111:W117 W110 V89:W94 V73:V74 W73:W77">
    <cfRule type="cellIs" dxfId="41" priority="53" operator="lessThan">
      <formula>0</formula>
    </cfRule>
  </conditionalFormatting>
  <conditionalFormatting sqref="V88:W88">
    <cfRule type="cellIs" dxfId="40" priority="50" operator="lessThan">
      <formula>0</formula>
    </cfRule>
  </conditionalFormatting>
  <conditionalFormatting sqref="U12:U42">
    <cfRule type="cellIs" dxfId="39" priority="46" operator="greaterThan">
      <formula>1</formula>
    </cfRule>
  </conditionalFormatting>
  <conditionalFormatting sqref="AS117">
    <cfRule type="cellIs" dxfId="38" priority="19" operator="lessThan">
      <formula>0</formula>
    </cfRule>
  </conditionalFormatting>
  <conditionalFormatting sqref="AU115">
    <cfRule type="cellIs" dxfId="37" priority="57" operator="equal">
      <formula>TRUE</formula>
    </cfRule>
  </conditionalFormatting>
  <conditionalFormatting sqref="AU115">
    <cfRule type="cellIs" dxfId="36" priority="56" operator="equal">
      <formula>FALSE</formula>
    </cfRule>
  </conditionalFormatting>
  <conditionalFormatting sqref="AU88:AV88">
    <cfRule type="cellIs" dxfId="35" priority="52" operator="equal">
      <formula>TRUE</formula>
    </cfRule>
  </conditionalFormatting>
  <conditionalFormatting sqref="AU88:AV88">
    <cfRule type="cellIs" dxfId="34" priority="51" operator="equal">
      <formula>FALSE</formula>
    </cfRule>
  </conditionalFormatting>
  <conditionalFormatting sqref="R47:S68">
    <cfRule type="cellIs" dxfId="33" priority="90" operator="lessThan">
      <formula>0</formula>
    </cfRule>
  </conditionalFormatting>
  <conditionalFormatting sqref="U49:U67">
    <cfRule type="cellIs" dxfId="32" priority="88" operator="greaterThan">
      <formula>1</formula>
    </cfRule>
  </conditionalFormatting>
  <conditionalFormatting sqref="AV115">
    <cfRule type="cellIs" dxfId="31" priority="55" operator="equal">
      <formula>TRUE</formula>
    </cfRule>
  </conditionalFormatting>
  <conditionalFormatting sqref="AV115">
    <cfRule type="cellIs" dxfId="30" priority="54" operator="equal">
      <formula>FALSE</formula>
    </cfRule>
  </conditionalFormatting>
  <conditionalFormatting sqref="V75">
    <cfRule type="cellIs" dxfId="29" priority="27" operator="lessThan">
      <formula>0</formula>
    </cfRule>
  </conditionalFormatting>
  <conditionalFormatting sqref="AV75">
    <cfRule type="cellIs" dxfId="28" priority="39" operator="equal">
      <formula>TRUE</formula>
    </cfRule>
  </conditionalFormatting>
  <conditionalFormatting sqref="AV75">
    <cfRule type="cellIs" dxfId="27" priority="38" operator="equal">
      <formula>FALSE</formula>
    </cfRule>
  </conditionalFormatting>
  <conditionalFormatting sqref="AU75">
    <cfRule type="cellIs" dxfId="26" priority="37" operator="equal">
      <formula>TRUE</formula>
    </cfRule>
  </conditionalFormatting>
  <conditionalFormatting sqref="AU75">
    <cfRule type="cellIs" dxfId="25" priority="36" operator="equal">
      <formula>FALSE</formula>
    </cfRule>
  </conditionalFormatting>
  <conditionalFormatting sqref="AU75">
    <cfRule type="cellIs" dxfId="24" priority="31" operator="equal">
      <formula>TRUE</formula>
    </cfRule>
  </conditionalFormatting>
  <conditionalFormatting sqref="AU75">
    <cfRule type="cellIs" dxfId="23" priority="30" operator="equal">
      <formula>FALSE</formula>
    </cfRule>
  </conditionalFormatting>
  <conditionalFormatting sqref="AV75">
    <cfRule type="cellIs" dxfId="22" priority="29" operator="equal">
      <formula>TRUE</formula>
    </cfRule>
  </conditionalFormatting>
  <conditionalFormatting sqref="AV75">
    <cfRule type="cellIs" dxfId="21" priority="28" operator="equal">
      <formula>FALSE</formula>
    </cfRule>
  </conditionalFormatting>
  <conditionalFormatting sqref="AV75">
    <cfRule type="cellIs" dxfId="20" priority="33" operator="equal">
      <formula>TRUE</formula>
    </cfRule>
  </conditionalFormatting>
  <conditionalFormatting sqref="AV75">
    <cfRule type="cellIs" dxfId="19" priority="32" operator="equal">
      <formula>FALSE</formula>
    </cfRule>
  </conditionalFormatting>
  <conditionalFormatting sqref="AU75">
    <cfRule type="cellIs" dxfId="18" priority="35" operator="equal">
      <formula>TRUE</formula>
    </cfRule>
  </conditionalFormatting>
  <conditionalFormatting sqref="AU75">
    <cfRule type="cellIs" dxfId="17" priority="34" operator="equal">
      <formula>FALSE</formula>
    </cfRule>
  </conditionalFormatting>
  <conditionalFormatting sqref="V95:W97 V109:W109 V99:W99 W98 W100">
    <cfRule type="cellIs" dxfId="16" priority="24" operator="lessThan">
      <formula>0</formula>
    </cfRule>
  </conditionalFormatting>
  <conditionalFormatting sqref="AU96:AV100">
    <cfRule type="cellIs" dxfId="15" priority="26" operator="equal">
      <formula>TRUE</formula>
    </cfRule>
  </conditionalFormatting>
  <conditionalFormatting sqref="AU96:AV100">
    <cfRule type="cellIs" dxfId="14" priority="25" operator="equal">
      <formula>FALSE</formula>
    </cfRule>
  </conditionalFormatting>
  <conditionalFormatting sqref="AU103:AV108">
    <cfRule type="cellIs" dxfId="13" priority="23" operator="equal">
      <formula>TRUE</formula>
    </cfRule>
  </conditionalFormatting>
  <conditionalFormatting sqref="AU103:AV108">
    <cfRule type="cellIs" dxfId="12" priority="22" operator="equal">
      <formula>FALSE</formula>
    </cfRule>
  </conditionalFormatting>
  <conditionalFormatting sqref="V101:W108">
    <cfRule type="cellIs" dxfId="11" priority="21" operator="lessThan">
      <formula>0</formula>
    </cfRule>
  </conditionalFormatting>
  <conditionalFormatting sqref="AU34:AV34">
    <cfRule type="cellIs" dxfId="10" priority="17" operator="equal">
      <formula>TRUE</formula>
    </cfRule>
  </conditionalFormatting>
  <conditionalFormatting sqref="AU34:AV34">
    <cfRule type="cellIs" dxfId="9" priority="16" operator="equal">
      <formula>FALSE</formula>
    </cfRule>
  </conditionalFormatting>
  <conditionalFormatting sqref="S34">
    <cfRule type="cellIs" dxfId="8" priority="15" operator="lessThan">
      <formula>0</formula>
    </cfRule>
  </conditionalFormatting>
  <conditionalFormatting sqref="AU35:AV35">
    <cfRule type="cellIs" dxfId="7" priority="13" operator="equal">
      <formula>TRUE</formula>
    </cfRule>
  </conditionalFormatting>
  <conditionalFormatting sqref="AU35:AV35">
    <cfRule type="cellIs" dxfId="6" priority="12" operator="equal">
      <formula>FALSE</formula>
    </cfRule>
  </conditionalFormatting>
  <conditionalFormatting sqref="S35">
    <cfRule type="cellIs" dxfId="5" priority="11" operator="lessThan">
      <formula>0</formula>
    </cfRule>
  </conditionalFormatting>
  <conditionalFormatting sqref="X86">
    <cfRule type="cellIs" dxfId="4" priority="9" operator="lessThan">
      <formula>0</formula>
    </cfRule>
  </conditionalFormatting>
  <conditionalFormatting sqref="U43">
    <cfRule type="cellIs" dxfId="3" priority="8" operator="greaterThan">
      <formula>1</formula>
    </cfRule>
  </conditionalFormatting>
  <conditionalFormatting sqref="V39:V42">
    <cfRule type="cellIs" dxfId="2" priority="3" operator="lessThan">
      <formula>0</formula>
    </cfRule>
  </conditionalFormatting>
  <conditionalFormatting sqref="V98">
    <cfRule type="cellIs" dxfId="1" priority="2" operator="lessThan">
      <formula>0</formula>
    </cfRule>
  </conditionalFormatting>
  <conditionalFormatting sqref="V100">
    <cfRule type="cellIs" dxfId="0" priority="1" operator="lessThan">
      <formula>0</formula>
    </cfRule>
  </conditionalFormatting>
  <pageMargins left="0.25" right="0.25" top="0.88" bottom="0.46" header="0.17" footer="0.3"/>
  <pageSetup paperSize="8" scale="33" fitToHeight="0" orientation="landscape" r:id="rId1"/>
  <headerFooter>
    <oddHeader>&amp;R&amp;G</oddHeader>
  </headerFooter>
  <rowBreaks count="1" manualBreakCount="1">
    <brk id="119" max="49" man="1"/>
  </rowBreaks>
  <colBreaks count="1" manualBreakCount="1">
    <brk id="45" max="114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5"/>
  <sheetViews>
    <sheetView tabSelected="1" view="pageBreakPreview" zoomScale="90" zoomScaleNormal="90" zoomScaleSheetLayoutView="90" workbookViewId="0">
      <pane xSplit="3" ySplit="3" topLeftCell="D28" activePane="bottomRight" state="frozen"/>
      <selection activeCell="I23" sqref="I23"/>
      <selection pane="topRight" activeCell="I23" sqref="I23"/>
      <selection pane="bottomLeft" activeCell="I23" sqref="I23"/>
      <selection pane="bottomRight" activeCell="D42" sqref="D42"/>
    </sheetView>
  </sheetViews>
  <sheetFormatPr defaultRowHeight="14.5" x14ac:dyDescent="0.35"/>
  <cols>
    <col min="1" max="1" width="8.90625" style="259"/>
    <col min="2" max="2" width="41.54296875" bestFit="1" customWidth="1"/>
    <col min="3" max="3" width="27" customWidth="1"/>
    <col min="4" max="4" width="27" style="260" customWidth="1"/>
    <col min="5" max="5" width="18.08984375" style="344" customWidth="1"/>
    <col min="6" max="6" width="19.08984375" style="259" customWidth="1"/>
    <col min="7" max="7" width="17.36328125" customWidth="1"/>
    <col min="8" max="9" width="12.81640625" customWidth="1"/>
    <col min="10" max="15" width="13.1796875" customWidth="1"/>
    <col min="16" max="16" width="19.90625" customWidth="1"/>
    <col min="17" max="17" width="17.90625" style="260" customWidth="1"/>
    <col min="18" max="18" width="10.54296875" customWidth="1"/>
    <col min="20" max="20" width="14.453125" bestFit="1" customWidth="1"/>
    <col min="21" max="21" width="12.81640625" bestFit="1" customWidth="1"/>
  </cols>
  <sheetData>
    <row r="1" spans="1:21" x14ac:dyDescent="0.35">
      <c r="A1" s="343" t="s">
        <v>249</v>
      </c>
    </row>
    <row r="3" spans="1:21" s="384" customFormat="1" ht="48.65" customHeight="1" x14ac:dyDescent="0.35">
      <c r="A3" s="379"/>
      <c r="B3" s="380" t="s">
        <v>236</v>
      </c>
      <c r="C3" s="380" t="s">
        <v>237</v>
      </c>
      <c r="D3" s="530" t="s">
        <v>300</v>
      </c>
      <c r="E3" s="380" t="s">
        <v>207</v>
      </c>
      <c r="F3" s="499" t="s">
        <v>208</v>
      </c>
      <c r="G3" s="381">
        <v>44835</v>
      </c>
      <c r="H3" s="381">
        <v>44866</v>
      </c>
      <c r="I3" s="381">
        <v>44896</v>
      </c>
      <c r="J3" s="381">
        <v>44927</v>
      </c>
      <c r="K3" s="381">
        <v>44958</v>
      </c>
      <c r="L3" s="381">
        <v>44986</v>
      </c>
      <c r="M3" s="381">
        <v>45017</v>
      </c>
      <c r="N3" s="381">
        <v>45047</v>
      </c>
      <c r="O3" s="381">
        <v>45078</v>
      </c>
      <c r="P3" s="382" t="s">
        <v>251</v>
      </c>
      <c r="Q3" s="380" t="s">
        <v>250</v>
      </c>
    </row>
    <row r="4" spans="1:21" x14ac:dyDescent="0.35">
      <c r="A4" s="345"/>
      <c r="B4" s="346"/>
      <c r="C4" s="347"/>
      <c r="D4" s="531"/>
      <c r="E4" s="348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</row>
    <row r="5" spans="1:21" x14ac:dyDescent="0.35">
      <c r="A5" s="259">
        <v>1</v>
      </c>
      <c r="B5" t="s">
        <v>212</v>
      </c>
      <c r="C5" t="str">
        <f>'QS Certified'!C2</f>
        <v>F+P</v>
      </c>
      <c r="D5" s="260">
        <f>'Contract Sum'!G6</f>
        <v>25038430.342</v>
      </c>
      <c r="E5" s="385">
        <f>VLOOKUP(C5,'QS Certified'!$C$2:$J$54,7,0)</f>
        <v>24370930.342</v>
      </c>
      <c r="F5" s="503">
        <f>VLOOKUP(C5,'QS Certified'!$C$2:$J$54,8,0)</f>
        <v>44920</v>
      </c>
      <c r="G5" s="260"/>
      <c r="H5" s="260"/>
      <c r="I5" s="260"/>
      <c r="J5" s="260">
        <f t="shared" ref="J5:O5" si="0">$T$5/6</f>
        <v>111250</v>
      </c>
      <c r="K5" s="260">
        <f t="shared" si="0"/>
        <v>111250</v>
      </c>
      <c r="L5" s="260">
        <f t="shared" si="0"/>
        <v>111250</v>
      </c>
      <c r="M5" s="260">
        <f t="shared" si="0"/>
        <v>111250</v>
      </c>
      <c r="N5" s="260">
        <f t="shared" si="0"/>
        <v>111250</v>
      </c>
      <c r="O5" s="260">
        <f t="shared" si="0"/>
        <v>111250</v>
      </c>
      <c r="Q5" s="260">
        <f t="shared" ref="Q5:Q18" si="1">SUM(E5,G5:O5)+P5</f>
        <v>25038430.342</v>
      </c>
      <c r="T5" s="313">
        <f t="shared" ref="T5:T10" si="2">D5-E5</f>
        <v>667500</v>
      </c>
      <c r="U5" s="313">
        <f t="shared" ref="U5:U10" si="3">Q5-D5</f>
        <v>0</v>
      </c>
    </row>
    <row r="6" spans="1:21" x14ac:dyDescent="0.35">
      <c r="A6" s="259">
        <f>+A5+1</f>
        <v>2</v>
      </c>
      <c r="B6" t="s">
        <v>218</v>
      </c>
      <c r="C6" t="str">
        <f>'QS Certified'!C3</f>
        <v xml:space="preserve">G&amp;B - Hotel </v>
      </c>
      <c r="D6" s="260">
        <f>'Contract Sum'!G45</f>
        <v>13434176.679</v>
      </c>
      <c r="E6" s="385">
        <f>VLOOKUP(C6,'QS Certified'!$C$2:$J$54,7,0)</f>
        <v>11984698.110000001</v>
      </c>
      <c r="F6" s="503">
        <f>VLOOKUP(C6,'QS Certified'!$C$2:$J$54,8,0)</f>
        <v>44857</v>
      </c>
      <c r="H6" s="349"/>
      <c r="I6" s="349"/>
      <c r="J6" s="260">
        <f t="shared" ref="J6:O6" si="4">MROUND($T6/6,100)</f>
        <v>241600</v>
      </c>
      <c r="K6" s="260">
        <f t="shared" si="4"/>
        <v>241600</v>
      </c>
      <c r="L6" s="260">
        <f t="shared" si="4"/>
        <v>241600</v>
      </c>
      <c r="M6" s="260">
        <f t="shared" si="4"/>
        <v>241600</v>
      </c>
      <c r="N6" s="260">
        <f t="shared" si="4"/>
        <v>241600</v>
      </c>
      <c r="O6" s="260">
        <f t="shared" si="4"/>
        <v>241600</v>
      </c>
      <c r="Q6" s="260">
        <f t="shared" si="1"/>
        <v>13434298.110000001</v>
      </c>
      <c r="T6" s="313">
        <f t="shared" si="2"/>
        <v>1449478.5689999983</v>
      </c>
      <c r="U6" s="313">
        <f t="shared" si="3"/>
        <v>121.43100000172853</v>
      </c>
    </row>
    <row r="7" spans="1:21" x14ac:dyDescent="0.35">
      <c r="A7" s="259">
        <f t="shared" ref="A7:A39" si="5">+A6+1</f>
        <v>3</v>
      </c>
      <c r="B7" t="s">
        <v>32</v>
      </c>
      <c r="C7" t="str">
        <f>'QS Certified'!C4</f>
        <v>ALTHURATH</v>
      </c>
      <c r="D7" s="260">
        <f>'Contract Sum'!G75</f>
        <v>262000</v>
      </c>
      <c r="E7" s="385">
        <f>VLOOKUP(C7,'QS Certified'!$C$2:$J$54,7,0)</f>
        <v>100000</v>
      </c>
      <c r="F7" s="503">
        <f>VLOOKUP(C7,'QS Certified'!$C$2:$J$54,8,0)</f>
        <v>44857</v>
      </c>
      <c r="H7" s="349"/>
      <c r="J7" s="260">
        <v>5000</v>
      </c>
      <c r="Q7" s="260">
        <f t="shared" si="1"/>
        <v>105000</v>
      </c>
      <c r="T7" s="313">
        <f t="shared" si="2"/>
        <v>162000</v>
      </c>
      <c r="U7" s="313">
        <f t="shared" si="3"/>
        <v>-157000</v>
      </c>
    </row>
    <row r="8" spans="1:21" x14ac:dyDescent="0.35">
      <c r="A8" s="259">
        <f t="shared" si="5"/>
        <v>4</v>
      </c>
      <c r="B8" t="s">
        <v>34</v>
      </c>
      <c r="C8" t="str">
        <f>'QS Certified'!C5</f>
        <v>Conin</v>
      </c>
      <c r="D8" s="260">
        <f>'Contract Sum'!G66</f>
        <v>2454046.88</v>
      </c>
      <c r="E8" s="385">
        <f>VLOOKUP(C8,'QS Certified'!$C$2:$J$54,7,0)</f>
        <v>2188265.63</v>
      </c>
      <c r="F8" s="503">
        <f>VLOOKUP(C8,'QS Certified'!$C$2:$J$54,8,0)</f>
        <v>44889</v>
      </c>
      <c r="G8" s="393"/>
      <c r="H8" s="393"/>
      <c r="I8" s="260">
        <f>MROUND($T8/7,1000)</f>
        <v>38000</v>
      </c>
      <c r="J8" s="260">
        <f>MROUND($T8/7,100)</f>
        <v>38000</v>
      </c>
      <c r="K8" s="260">
        <f t="shared" ref="K8:O8" si="6">MROUND($T8/7,100)</f>
        <v>38000</v>
      </c>
      <c r="L8" s="260">
        <f t="shared" si="6"/>
        <v>38000</v>
      </c>
      <c r="M8" s="260">
        <f t="shared" si="6"/>
        <v>38000</v>
      </c>
      <c r="N8" s="260">
        <f t="shared" si="6"/>
        <v>38000</v>
      </c>
      <c r="O8" s="260">
        <f t="shared" si="6"/>
        <v>38000</v>
      </c>
      <c r="Q8" s="260">
        <f t="shared" si="1"/>
        <v>2454265.63</v>
      </c>
      <c r="T8" s="313">
        <f t="shared" si="2"/>
        <v>265781.25</v>
      </c>
      <c r="U8" s="313">
        <f t="shared" si="3"/>
        <v>218.75</v>
      </c>
    </row>
    <row r="9" spans="1:21" x14ac:dyDescent="0.35">
      <c r="A9" s="259">
        <f t="shared" si="5"/>
        <v>5</v>
      </c>
      <c r="B9" t="s">
        <v>219</v>
      </c>
      <c r="C9" t="str">
        <f>'QS Certified'!C6</f>
        <v>Excom</v>
      </c>
      <c r="D9" s="260">
        <f>'Contract Sum'!G53</f>
        <v>846747.91</v>
      </c>
      <c r="E9" s="385">
        <f>VLOOKUP(C9,'QS Certified'!$C$2:$J$54,7,0)</f>
        <v>825747.91</v>
      </c>
      <c r="F9" s="503">
        <f>VLOOKUP(C9,'QS Certified'!$C$2:$J$54,8,0)</f>
        <v>44920</v>
      </c>
      <c r="G9" s="349"/>
      <c r="H9" s="349"/>
      <c r="I9" s="349"/>
      <c r="J9" s="260">
        <f>$T9/2</f>
        <v>10500</v>
      </c>
      <c r="K9" s="260">
        <f>$T9/2</f>
        <v>10500</v>
      </c>
      <c r="L9" s="349"/>
      <c r="Q9" s="260">
        <f t="shared" si="1"/>
        <v>846747.91</v>
      </c>
      <c r="T9" s="313">
        <f t="shared" si="2"/>
        <v>21000</v>
      </c>
      <c r="U9" s="313">
        <f t="shared" si="3"/>
        <v>0</v>
      </c>
    </row>
    <row r="10" spans="1:21" x14ac:dyDescent="0.35">
      <c r="A10" s="259">
        <f t="shared" si="5"/>
        <v>6</v>
      </c>
      <c r="B10" t="s">
        <v>219</v>
      </c>
      <c r="C10" t="str">
        <f>'QS Certified'!C7</f>
        <v>ECON</v>
      </c>
      <c r="D10" s="260">
        <v>98700</v>
      </c>
      <c r="E10" s="385">
        <f>VLOOKUP(C10,'QS Certified'!$C$2:$J$54,7,0)</f>
        <v>35700</v>
      </c>
      <c r="F10" s="503">
        <f>VLOOKUP(C10,'QS Certified'!$C$2:$J$54,8,0)</f>
        <v>44920</v>
      </c>
      <c r="G10" s="349"/>
      <c r="H10" s="349"/>
      <c r="I10" s="349"/>
      <c r="J10" s="260">
        <f t="shared" ref="J10:O10" si="7">$T10/6</f>
        <v>10500</v>
      </c>
      <c r="K10" s="260">
        <f t="shared" si="7"/>
        <v>10500</v>
      </c>
      <c r="L10" s="260">
        <f t="shared" si="7"/>
        <v>10500</v>
      </c>
      <c r="M10" s="260">
        <f t="shared" si="7"/>
        <v>10500</v>
      </c>
      <c r="N10" s="260">
        <f t="shared" si="7"/>
        <v>10500</v>
      </c>
      <c r="O10" s="260">
        <f t="shared" si="7"/>
        <v>10500</v>
      </c>
      <c r="Q10" s="260">
        <f t="shared" si="1"/>
        <v>98700</v>
      </c>
      <c r="T10" s="313">
        <f t="shared" si="2"/>
        <v>63000</v>
      </c>
      <c r="U10" s="313">
        <f t="shared" si="3"/>
        <v>0</v>
      </c>
    </row>
    <row r="11" spans="1:21" x14ac:dyDescent="0.35">
      <c r="A11" s="259">
        <f t="shared" si="5"/>
        <v>7</v>
      </c>
      <c r="B11" t="s">
        <v>38</v>
      </c>
      <c r="C11" t="s">
        <v>39</v>
      </c>
      <c r="D11" s="260">
        <f>'Contract Sum'!G18</f>
        <v>198190</v>
      </c>
      <c r="E11" s="385">
        <v>151110</v>
      </c>
      <c r="F11" s="503"/>
      <c r="K11" s="349">
        <v>47080</v>
      </c>
      <c r="Q11" s="260">
        <f t="shared" si="1"/>
        <v>198190</v>
      </c>
      <c r="T11" s="313"/>
      <c r="U11" s="313"/>
    </row>
    <row r="12" spans="1:21" x14ac:dyDescent="0.35">
      <c r="A12" s="259">
        <f t="shared" si="5"/>
        <v>8</v>
      </c>
      <c r="B12" t="s">
        <v>190</v>
      </c>
      <c r="C12" t="s">
        <v>252</v>
      </c>
      <c r="D12" s="260">
        <f>'Contract Sum'!G21</f>
        <v>1848076.5</v>
      </c>
      <c r="E12" s="385">
        <v>1648076.5</v>
      </c>
      <c r="F12" s="503"/>
      <c r="H12" s="349"/>
      <c r="I12" s="349"/>
      <c r="J12" s="349"/>
      <c r="K12" s="349"/>
      <c r="L12" s="349"/>
      <c r="Q12" s="260">
        <f t="shared" si="1"/>
        <v>1648076.5</v>
      </c>
      <c r="T12" s="313"/>
      <c r="U12" s="313"/>
    </row>
    <row r="13" spans="1:21" x14ac:dyDescent="0.35">
      <c r="A13" s="259">
        <f t="shared" si="5"/>
        <v>9</v>
      </c>
      <c r="B13" t="s">
        <v>221</v>
      </c>
      <c r="C13" t="str">
        <f>'QS Certified'!C8</f>
        <v>Fondue</v>
      </c>
      <c r="D13" s="260">
        <f>'Contract Sum'!G69</f>
        <v>347675</v>
      </c>
      <c r="E13" s="385">
        <f>VLOOKUP(C13,'QS Certified'!$C$2:$J$54,7,0)</f>
        <v>305450</v>
      </c>
      <c r="F13" s="503">
        <f>VLOOKUP(C13,'QS Certified'!$C$2:$J$54,8,0)</f>
        <v>44920</v>
      </c>
      <c r="G13" s="352"/>
      <c r="H13" s="352"/>
      <c r="I13" s="260"/>
      <c r="J13" s="260">
        <f t="shared" ref="J13:O13" si="8">MROUND($T13/6,1000)</f>
        <v>7000</v>
      </c>
      <c r="K13" s="260">
        <f t="shared" si="8"/>
        <v>7000</v>
      </c>
      <c r="L13" s="260">
        <f t="shared" si="8"/>
        <v>7000</v>
      </c>
      <c r="M13" s="260">
        <f t="shared" si="8"/>
        <v>7000</v>
      </c>
      <c r="N13" s="260">
        <f t="shared" si="8"/>
        <v>7000</v>
      </c>
      <c r="O13" s="260">
        <f t="shared" si="8"/>
        <v>7000</v>
      </c>
      <c r="Q13" s="260">
        <f t="shared" si="1"/>
        <v>347450</v>
      </c>
      <c r="T13" s="313">
        <f>D13-E13</f>
        <v>42225</v>
      </c>
      <c r="U13" s="313">
        <f>Q13-D13</f>
        <v>-225</v>
      </c>
    </row>
    <row r="14" spans="1:21" x14ac:dyDescent="0.35">
      <c r="A14" s="259">
        <f t="shared" si="5"/>
        <v>10</v>
      </c>
      <c r="B14" t="s">
        <v>222</v>
      </c>
      <c r="C14" t="str">
        <f>'QS Certified'!C9</f>
        <v>Roya</v>
      </c>
      <c r="D14" s="260">
        <f>'Contract Sum'!G72</f>
        <v>1460000</v>
      </c>
      <c r="E14" s="385">
        <f>VLOOKUP(C14,'QS Certified'!$C$2:$J$54,7,0)</f>
        <v>1220000</v>
      </c>
      <c r="F14" s="503">
        <f>VLOOKUP(C14,'QS Certified'!$C$2:$J$54,8,0)</f>
        <v>44920</v>
      </c>
      <c r="G14" s="352"/>
      <c r="H14" s="352"/>
      <c r="I14" s="352"/>
      <c r="J14" s="260">
        <f t="shared" ref="J14:O14" si="9">$T14/6</f>
        <v>40000</v>
      </c>
      <c r="K14" s="260">
        <f t="shared" si="9"/>
        <v>40000</v>
      </c>
      <c r="L14" s="260">
        <f t="shared" si="9"/>
        <v>40000</v>
      </c>
      <c r="M14" s="260">
        <f t="shared" si="9"/>
        <v>40000</v>
      </c>
      <c r="N14" s="260">
        <f t="shared" si="9"/>
        <v>40000</v>
      </c>
      <c r="O14" s="260">
        <f t="shared" si="9"/>
        <v>40000</v>
      </c>
      <c r="Q14" s="260">
        <f t="shared" si="1"/>
        <v>1460000</v>
      </c>
      <c r="T14" s="313">
        <f>D14-E14</f>
        <v>240000</v>
      </c>
      <c r="U14" s="313">
        <f>Q14-D14</f>
        <v>0</v>
      </c>
    </row>
    <row r="15" spans="1:21" x14ac:dyDescent="0.35">
      <c r="A15" s="259">
        <f t="shared" si="5"/>
        <v>11</v>
      </c>
      <c r="B15" t="s">
        <v>41</v>
      </c>
      <c r="C15" t="str">
        <f>'QS Certified'!C10</f>
        <v>Dorchester</v>
      </c>
      <c r="D15" s="260">
        <f>'Contract Sum'!G81</f>
        <v>3798019.4997083335</v>
      </c>
      <c r="E15" s="385">
        <f>VLOOKUP(C15,'QS Certified'!$C$2:$J$54,7,0)</f>
        <v>2329037.9509999999</v>
      </c>
      <c r="F15" s="503">
        <f>VLOOKUP(C15,'QS Certified'!$C$2:$J$54,8,0)</f>
        <v>44952</v>
      </c>
      <c r="G15" s="349"/>
      <c r="H15" s="349"/>
      <c r="I15" s="349"/>
      <c r="J15" s="349"/>
      <c r="K15" s="349"/>
      <c r="L15" s="349"/>
      <c r="M15" s="349"/>
      <c r="N15" s="349"/>
      <c r="O15" s="349">
        <v>207880</v>
      </c>
      <c r="P15" s="349"/>
      <c r="Q15" s="260">
        <f t="shared" si="1"/>
        <v>2536917.9509999999</v>
      </c>
      <c r="T15" s="313"/>
      <c r="U15" s="313"/>
    </row>
    <row r="16" spans="1:21" x14ac:dyDescent="0.35">
      <c r="A16" s="259">
        <f t="shared" si="5"/>
        <v>12</v>
      </c>
      <c r="B16" t="s">
        <v>217</v>
      </c>
      <c r="C16" t="str">
        <f>'QS Certified'!C11</f>
        <v xml:space="preserve">U+A </v>
      </c>
      <c r="D16" s="260">
        <f>'Contract Sum'!G41</f>
        <v>486122.5</v>
      </c>
      <c r="E16" s="385">
        <f>VLOOKUP(C16,'QS Certified'!$C$2:$J$54,7,0)</f>
        <v>240000</v>
      </c>
      <c r="F16" s="503">
        <f>VLOOKUP(C16,'QS Certified'!$C$2:$J$54,8,0)</f>
        <v>44920</v>
      </c>
      <c r="G16" s="349"/>
      <c r="H16" s="349"/>
      <c r="I16" s="349"/>
      <c r="J16" s="260">
        <f t="shared" ref="J16:O16" si="10">$T16/6</f>
        <v>41020.416666666664</v>
      </c>
      <c r="K16" s="260">
        <f t="shared" si="10"/>
        <v>41020.416666666664</v>
      </c>
      <c r="L16" s="260">
        <f t="shared" si="10"/>
        <v>41020.416666666664</v>
      </c>
      <c r="M16" s="260">
        <f t="shared" si="10"/>
        <v>41020.416666666664</v>
      </c>
      <c r="N16" s="260">
        <f t="shared" si="10"/>
        <v>41020.416666666664</v>
      </c>
      <c r="O16" s="260">
        <f t="shared" si="10"/>
        <v>41020.416666666664</v>
      </c>
      <c r="Q16" s="260">
        <f t="shared" si="1"/>
        <v>486122.50000000012</v>
      </c>
      <c r="T16" s="313">
        <f t="shared" ref="T16:T23" si="11">D16-E16</f>
        <v>246122.5</v>
      </c>
      <c r="U16" s="313">
        <f t="shared" ref="U16:U23" si="12">Q16-D16</f>
        <v>0</v>
      </c>
    </row>
    <row r="17" spans="1:21" x14ac:dyDescent="0.35">
      <c r="A17" s="259">
        <f t="shared" si="5"/>
        <v>13</v>
      </c>
      <c r="B17" t="s">
        <v>216</v>
      </c>
      <c r="C17" t="str">
        <f>'QS Certified'!C12</f>
        <v>Light Touch</v>
      </c>
      <c r="D17" s="260">
        <f>'Contract Sum'!G36</f>
        <v>494980</v>
      </c>
      <c r="E17" s="385">
        <f>VLOOKUP(C17,'QS Certified'!$C$2:$J$54,7,0)</f>
        <v>193370</v>
      </c>
      <c r="F17" s="503">
        <f>VLOOKUP(C17,'QS Certified'!$C$2:$J$54,8,0)</f>
        <v>44920</v>
      </c>
      <c r="G17" s="349"/>
      <c r="H17" s="349"/>
      <c r="I17" s="349"/>
      <c r="J17" s="260">
        <f t="shared" ref="J17:O17" si="13">MROUND($T17/6,100)</f>
        <v>50300</v>
      </c>
      <c r="K17" s="260">
        <f t="shared" si="13"/>
        <v>50300</v>
      </c>
      <c r="L17" s="260">
        <f t="shared" si="13"/>
        <v>50300</v>
      </c>
      <c r="M17" s="260">
        <f t="shared" si="13"/>
        <v>50300</v>
      </c>
      <c r="N17" s="260">
        <f t="shared" si="13"/>
        <v>50300</v>
      </c>
      <c r="O17" s="260">
        <f t="shared" si="13"/>
        <v>50300</v>
      </c>
      <c r="Q17" s="260">
        <f t="shared" si="1"/>
        <v>495170</v>
      </c>
      <c r="T17" s="313">
        <f t="shared" si="11"/>
        <v>301610</v>
      </c>
      <c r="U17" s="313">
        <f t="shared" si="12"/>
        <v>190</v>
      </c>
    </row>
    <row r="18" spans="1:21" x14ac:dyDescent="0.35">
      <c r="A18" s="259">
        <f t="shared" si="5"/>
        <v>14</v>
      </c>
      <c r="B18" t="s">
        <v>46</v>
      </c>
      <c r="C18" t="str">
        <f>'QS Certified'!C13</f>
        <v>Brimax</v>
      </c>
      <c r="D18" s="260">
        <f>'Contract Sum'!G97</f>
        <v>105000</v>
      </c>
      <c r="E18" s="385">
        <f>VLOOKUP(C18,'QS Certified'!$C$2:$J$54,7,0)</f>
        <v>55000</v>
      </c>
      <c r="F18" s="503">
        <f>VLOOKUP(C18,'QS Certified'!$C$2:$J$54,8,0)</f>
        <v>44826</v>
      </c>
      <c r="H18" s="349"/>
      <c r="I18" s="349"/>
      <c r="J18" s="260">
        <f>MROUND($T18/6,100)</f>
        <v>8300</v>
      </c>
      <c r="K18" s="260">
        <f t="shared" ref="K18:O18" si="14">MROUND($T18/6,100)</f>
        <v>8300</v>
      </c>
      <c r="L18" s="260">
        <f t="shared" si="14"/>
        <v>8300</v>
      </c>
      <c r="M18" s="260">
        <f t="shared" si="14"/>
        <v>8300</v>
      </c>
      <c r="N18" s="260">
        <f t="shared" si="14"/>
        <v>8300</v>
      </c>
      <c r="O18" s="260">
        <f t="shared" si="14"/>
        <v>8300</v>
      </c>
      <c r="Q18" s="260">
        <f t="shared" si="1"/>
        <v>104800</v>
      </c>
      <c r="T18" s="313">
        <f t="shared" si="11"/>
        <v>50000</v>
      </c>
      <c r="U18" s="313">
        <f t="shared" si="12"/>
        <v>-200</v>
      </c>
    </row>
    <row r="19" spans="1:21" x14ac:dyDescent="0.35">
      <c r="A19" s="259">
        <f t="shared" si="5"/>
        <v>15</v>
      </c>
      <c r="B19" t="s">
        <v>211</v>
      </c>
      <c r="C19" t="str">
        <f>'QS Certified'!C14</f>
        <v>Mirage</v>
      </c>
      <c r="D19" s="260">
        <f>'Contract Sum'!G2</f>
        <v>8953029</v>
      </c>
      <c r="E19" s="385">
        <f>VLOOKUP(C19,'QS Certified'!$C$2:$J$54,7,0)</f>
        <v>7116501.1900000004</v>
      </c>
      <c r="F19" s="503">
        <f>VLOOKUP(C19,'QS Certified'!$C$2:$J$54,8,0)</f>
        <v>44920</v>
      </c>
      <c r="G19" s="260"/>
      <c r="H19" s="260"/>
      <c r="I19" s="260"/>
      <c r="J19" s="260">
        <f>MROUND($T$19/6,1000)</f>
        <v>306000</v>
      </c>
      <c r="K19" s="260">
        <f t="shared" ref="K19:O19" si="15">MROUND($T$19/6,1000)</f>
        <v>306000</v>
      </c>
      <c r="L19" s="260">
        <f t="shared" si="15"/>
        <v>306000</v>
      </c>
      <c r="M19" s="260">
        <f t="shared" si="15"/>
        <v>306000</v>
      </c>
      <c r="N19" s="260">
        <f t="shared" si="15"/>
        <v>306000</v>
      </c>
      <c r="O19" s="260">
        <f t="shared" si="15"/>
        <v>306000</v>
      </c>
      <c r="Q19" s="260">
        <f t="shared" ref="Q19:Q35" si="16">SUM(E19,G19:O19)+P19</f>
        <v>8952501.1900000013</v>
      </c>
      <c r="T19" s="313">
        <f t="shared" si="11"/>
        <v>1836527.8099999996</v>
      </c>
      <c r="U19" s="313">
        <f t="shared" si="12"/>
        <v>-527.8099999986589</v>
      </c>
    </row>
    <row r="20" spans="1:21" x14ac:dyDescent="0.35">
      <c r="A20" s="259">
        <f t="shared" si="5"/>
        <v>16</v>
      </c>
      <c r="B20" t="s">
        <v>215</v>
      </c>
      <c r="C20" t="str">
        <f>'QS Certified'!C15</f>
        <v>WME</v>
      </c>
      <c r="D20" s="260">
        <f>'Contract Sum'!G32</f>
        <v>2207397.85</v>
      </c>
      <c r="E20" s="385">
        <f>VLOOKUP(C20,'QS Certified'!$C$2:$J$54,7,0)</f>
        <v>879397.85000000009</v>
      </c>
      <c r="F20" s="503">
        <f>VLOOKUP(C20,'QS Certified'!$C$2:$J$54,8,0)</f>
        <v>44920</v>
      </c>
      <c r="H20" s="349"/>
      <c r="I20" s="349"/>
      <c r="J20" s="260">
        <f>MROUND($T20/6,100)</f>
        <v>221300</v>
      </c>
      <c r="K20" s="260">
        <f t="shared" ref="K20:O20" si="17">MROUND($T20/6,100)</f>
        <v>221300</v>
      </c>
      <c r="L20" s="260">
        <f t="shared" si="17"/>
        <v>221300</v>
      </c>
      <c r="M20" s="260">
        <f t="shared" si="17"/>
        <v>221300</v>
      </c>
      <c r="N20" s="260">
        <f t="shared" si="17"/>
        <v>221300</v>
      </c>
      <c r="O20" s="260">
        <f t="shared" si="17"/>
        <v>221300</v>
      </c>
      <c r="Q20" s="260">
        <f t="shared" ref="Q20:Q27" si="18">SUM(E20,G20:O20)+P20</f>
        <v>2207197.85</v>
      </c>
      <c r="T20" s="313">
        <f t="shared" si="11"/>
        <v>1328000</v>
      </c>
      <c r="U20" s="313">
        <f t="shared" si="12"/>
        <v>-200</v>
      </c>
    </row>
    <row r="21" spans="1:21" x14ac:dyDescent="0.35">
      <c r="A21" s="259">
        <f t="shared" si="5"/>
        <v>17</v>
      </c>
      <c r="B21" t="s">
        <v>51</v>
      </c>
      <c r="C21" t="str">
        <f>'QS Certified'!C16</f>
        <v>Meinhardt</v>
      </c>
      <c r="D21" s="260">
        <f>'Contract Sum'!G86</f>
        <v>116470</v>
      </c>
      <c r="E21" s="385">
        <f>VLOOKUP(C21,'QS Certified'!$C$2:$J$54,7,0)</f>
        <v>79100</v>
      </c>
      <c r="F21" s="503">
        <f>VLOOKUP(C21,'QS Certified'!$C$2:$J$54,8,0)</f>
        <v>44920</v>
      </c>
      <c r="H21" s="349"/>
      <c r="I21" s="349"/>
      <c r="J21" s="260">
        <f>$T21/2</f>
        <v>18685</v>
      </c>
      <c r="K21" s="260">
        <f>$T21/2</f>
        <v>18685</v>
      </c>
      <c r="L21" s="349"/>
      <c r="Q21" s="260">
        <f t="shared" si="18"/>
        <v>116470</v>
      </c>
      <c r="T21" s="313">
        <f t="shared" si="11"/>
        <v>37370</v>
      </c>
      <c r="U21" s="313">
        <f t="shared" si="12"/>
        <v>0</v>
      </c>
    </row>
    <row r="22" spans="1:21" x14ac:dyDescent="0.35">
      <c r="A22" s="259">
        <f t="shared" si="5"/>
        <v>18</v>
      </c>
      <c r="B22" t="s">
        <v>214</v>
      </c>
      <c r="C22" t="str">
        <f>'QS Certified'!C17</f>
        <v>BGE</v>
      </c>
      <c r="D22" s="260">
        <f>'Contract Sum'!G28</f>
        <v>837300</v>
      </c>
      <c r="E22" s="385">
        <f>VLOOKUP(C22,'QS Certified'!$C$2:$J$54,7,0)</f>
        <v>439800</v>
      </c>
      <c r="F22" s="503">
        <f>VLOOKUP(C22,'QS Certified'!$C$2:$J$54,8,0)</f>
        <v>44952</v>
      </c>
      <c r="G22" s="349"/>
      <c r="H22" s="349"/>
      <c r="I22" s="349"/>
      <c r="J22" s="349"/>
      <c r="K22" s="260">
        <f>MROUND($T22/5,100)</f>
        <v>79500</v>
      </c>
      <c r="L22" s="260">
        <f t="shared" ref="L22:O22" si="19">MROUND($T22/5,100)</f>
        <v>79500</v>
      </c>
      <c r="M22" s="260">
        <f t="shared" si="19"/>
        <v>79500</v>
      </c>
      <c r="N22" s="260">
        <f t="shared" si="19"/>
        <v>79500</v>
      </c>
      <c r="O22" s="260">
        <f t="shared" si="19"/>
        <v>79500</v>
      </c>
      <c r="Q22" s="260">
        <f t="shared" si="18"/>
        <v>837300</v>
      </c>
      <c r="T22" s="313">
        <f t="shared" si="11"/>
        <v>397500</v>
      </c>
      <c r="U22" s="313">
        <f t="shared" si="12"/>
        <v>0</v>
      </c>
    </row>
    <row r="23" spans="1:21" x14ac:dyDescent="0.35">
      <c r="A23" s="259">
        <f t="shared" si="5"/>
        <v>19</v>
      </c>
      <c r="B23" t="s">
        <v>55</v>
      </c>
      <c r="C23" t="str">
        <f>'QS Certified'!C18</f>
        <v>Mitchell &amp; Eades (L17 &amp; L29)</v>
      </c>
      <c r="D23" s="260">
        <f>'Contract Sum'!G92</f>
        <v>642600</v>
      </c>
      <c r="E23" s="385">
        <f>VLOOKUP(C23,'QS Certified'!$C$2:$J$54,7,0)</f>
        <v>389100</v>
      </c>
      <c r="F23" s="503">
        <f>VLOOKUP(C23,'QS Certified'!$C$2:$J$54,8,0)</f>
        <v>44952</v>
      </c>
      <c r="H23" s="349"/>
      <c r="I23" s="349"/>
      <c r="J23" s="349"/>
      <c r="K23" s="260">
        <f>MROUND($T23/3,100)</f>
        <v>84500</v>
      </c>
      <c r="L23" s="260">
        <f t="shared" ref="L23:M23" si="20">MROUND($T23/3,100)</f>
        <v>84500</v>
      </c>
      <c r="M23" s="260">
        <f t="shared" si="20"/>
        <v>84500</v>
      </c>
      <c r="Q23" s="260">
        <f t="shared" si="18"/>
        <v>642600</v>
      </c>
      <c r="T23" s="313">
        <f t="shared" si="11"/>
        <v>253500</v>
      </c>
      <c r="U23" s="313">
        <f t="shared" si="12"/>
        <v>0</v>
      </c>
    </row>
    <row r="24" spans="1:21" x14ac:dyDescent="0.35">
      <c r="A24" s="259">
        <f t="shared" si="5"/>
        <v>20</v>
      </c>
      <c r="B24" s="354" t="s">
        <v>408</v>
      </c>
      <c r="C24" t="str">
        <f>'QS Certified'!C19</f>
        <v>Mitchell &amp; Eades (Musa Café)</v>
      </c>
      <c r="E24" s="385">
        <f>VLOOKUP(C24,'QS Certified'!$C$2:$J$54,7,0)</f>
        <v>33000</v>
      </c>
      <c r="F24" s="503">
        <f>VLOOKUP(C24,'QS Certified'!$C$2:$J$54,8,0)</f>
        <v>44857</v>
      </c>
      <c r="G24" s="355"/>
      <c r="H24" s="355"/>
      <c r="I24" s="355"/>
      <c r="J24" s="355"/>
      <c r="K24" s="355"/>
      <c r="L24" s="355"/>
      <c r="Q24" s="260">
        <f t="shared" si="18"/>
        <v>33000</v>
      </c>
      <c r="T24" s="313"/>
      <c r="U24" s="313"/>
    </row>
    <row r="25" spans="1:21" x14ac:dyDescent="0.35">
      <c r="A25" s="259">
        <f t="shared" si="5"/>
        <v>21</v>
      </c>
      <c r="B25" t="s">
        <v>57</v>
      </c>
      <c r="C25" t="str">
        <f>'QS Certified'!C20</f>
        <v>Mediatech</v>
      </c>
      <c r="D25" s="260">
        <f>'Contract Sum'!G89</f>
        <v>100800</v>
      </c>
      <c r="E25" s="385">
        <f>VLOOKUP(C25,'QS Certified'!$C$2:$J$54,7,0)</f>
        <v>62500</v>
      </c>
      <c r="F25" s="503">
        <f>VLOOKUP(C25,'QS Certified'!$C$2:$J$54,8,0)</f>
        <v>44889</v>
      </c>
      <c r="G25" s="349"/>
      <c r="H25" s="349"/>
      <c r="I25" s="260">
        <f t="shared" ref="I25:O25" si="21">$T25/7</f>
        <v>5471.4285714285716</v>
      </c>
      <c r="J25" s="260">
        <f t="shared" si="21"/>
        <v>5471.4285714285716</v>
      </c>
      <c r="K25" s="260">
        <f t="shared" si="21"/>
        <v>5471.4285714285716</v>
      </c>
      <c r="L25" s="260">
        <f t="shared" si="21"/>
        <v>5471.4285714285716</v>
      </c>
      <c r="M25" s="260">
        <f t="shared" si="21"/>
        <v>5471.4285714285716</v>
      </c>
      <c r="N25" s="260">
        <f t="shared" si="21"/>
        <v>5471.4285714285716</v>
      </c>
      <c r="O25" s="260">
        <f t="shared" si="21"/>
        <v>5471.4285714285716</v>
      </c>
      <c r="Q25" s="260">
        <f t="shared" si="18"/>
        <v>100799.99999999996</v>
      </c>
      <c r="T25" s="313">
        <f t="shared" ref="T25:T33" si="22">D25-E25</f>
        <v>38300</v>
      </c>
      <c r="U25" s="313">
        <f t="shared" ref="U25:U33" si="23">Q25-D25</f>
        <v>0</v>
      </c>
    </row>
    <row r="26" spans="1:21" x14ac:dyDescent="0.35">
      <c r="A26" s="259">
        <f t="shared" si="5"/>
        <v>22</v>
      </c>
      <c r="B26" t="s">
        <v>59</v>
      </c>
      <c r="C26" t="str">
        <f>'QS Certified'!C21</f>
        <v>Vortex</v>
      </c>
      <c r="D26" s="260">
        <f>'Contract Sum'!G100</f>
        <v>182500</v>
      </c>
      <c r="E26" s="385">
        <f>VLOOKUP(C26,'QS Certified'!$C$2:$J$54,7,0)</f>
        <v>143350</v>
      </c>
      <c r="F26" s="503">
        <f>VLOOKUP(C26,'QS Certified'!$C$2:$J$54,8,0)</f>
        <v>44920</v>
      </c>
      <c r="H26" s="313"/>
      <c r="I26" s="349"/>
      <c r="J26" s="260">
        <f t="shared" ref="J26:O26" si="24">$T26/6</f>
        <v>6525</v>
      </c>
      <c r="K26" s="260">
        <f t="shared" si="24"/>
        <v>6525</v>
      </c>
      <c r="L26" s="260">
        <f t="shared" si="24"/>
        <v>6525</v>
      </c>
      <c r="M26" s="260">
        <f t="shared" si="24"/>
        <v>6525</v>
      </c>
      <c r="N26" s="260">
        <f t="shared" si="24"/>
        <v>6525</v>
      </c>
      <c r="O26" s="260">
        <f t="shared" si="24"/>
        <v>6525</v>
      </c>
      <c r="Q26" s="260">
        <f t="shared" si="18"/>
        <v>182500</v>
      </c>
      <c r="T26" s="313">
        <f t="shared" si="22"/>
        <v>39150</v>
      </c>
      <c r="U26" s="313">
        <f t="shared" si="23"/>
        <v>0</v>
      </c>
    </row>
    <row r="27" spans="1:21" x14ac:dyDescent="0.35">
      <c r="A27" s="259">
        <f t="shared" si="5"/>
        <v>23</v>
      </c>
      <c r="B27" t="s">
        <v>213</v>
      </c>
      <c r="C27" t="str">
        <f>'QS Certified'!C22</f>
        <v>BSBG</v>
      </c>
      <c r="D27" s="260">
        <f>'Contract Sum'!G24</f>
        <v>3419895</v>
      </c>
      <c r="E27" s="385">
        <f>VLOOKUP(C27,'QS Certified'!$C$2:$J$54,7,0)</f>
        <v>1958694</v>
      </c>
      <c r="F27" s="503">
        <f>VLOOKUP(C27,'QS Certified'!$C$2:$J$54,8,0)</f>
        <v>44920</v>
      </c>
      <c r="H27" s="349"/>
      <c r="I27" s="349"/>
      <c r="J27" s="260">
        <f>MROUND($T$27/6,100)</f>
        <v>243500</v>
      </c>
      <c r="K27" s="260">
        <f t="shared" ref="K27:O27" si="25">MROUND($T$27/6,100)</f>
        <v>243500</v>
      </c>
      <c r="L27" s="260">
        <f t="shared" si="25"/>
        <v>243500</v>
      </c>
      <c r="M27" s="260">
        <f t="shared" si="25"/>
        <v>243500</v>
      </c>
      <c r="N27" s="260">
        <f t="shared" si="25"/>
        <v>243500</v>
      </c>
      <c r="O27" s="260">
        <f t="shared" si="25"/>
        <v>243500</v>
      </c>
      <c r="Q27" s="260">
        <f t="shared" si="18"/>
        <v>3419694</v>
      </c>
      <c r="T27" s="313">
        <f t="shared" si="22"/>
        <v>1461201</v>
      </c>
      <c r="U27" s="313">
        <f t="shared" si="23"/>
        <v>-201</v>
      </c>
    </row>
    <row r="28" spans="1:21" x14ac:dyDescent="0.35">
      <c r="A28" s="259">
        <f t="shared" si="5"/>
        <v>24</v>
      </c>
      <c r="B28" t="s">
        <v>218</v>
      </c>
      <c r="C28" t="str">
        <f>'QS Certified'!C23</f>
        <v>GAJ</v>
      </c>
      <c r="D28" s="260">
        <f>'Contract Sum'!G50</f>
        <v>1125100.4100000001</v>
      </c>
      <c r="E28" s="385">
        <f>VLOOKUP(C28,'QS Certified'!$C$2:$J$54,7,0)</f>
        <v>397704.42</v>
      </c>
      <c r="F28" s="503">
        <f>VLOOKUP(C28,'QS Certified'!$C$2:$J$54,8,0)</f>
        <v>44920</v>
      </c>
      <c r="G28" s="349"/>
      <c r="H28" s="349"/>
      <c r="I28" s="349"/>
      <c r="J28" s="260">
        <f>MROUND($T28/6,100)</f>
        <v>121200</v>
      </c>
      <c r="K28" s="260">
        <f t="shared" ref="K28:O28" si="26">MROUND($T28/6,100)</f>
        <v>121200</v>
      </c>
      <c r="L28" s="260">
        <f t="shared" si="26"/>
        <v>121200</v>
      </c>
      <c r="M28" s="260">
        <f t="shared" si="26"/>
        <v>121200</v>
      </c>
      <c r="N28" s="260">
        <f t="shared" si="26"/>
        <v>121200</v>
      </c>
      <c r="O28" s="260">
        <f t="shared" si="26"/>
        <v>121200</v>
      </c>
      <c r="P28" s="313"/>
      <c r="Q28" s="260">
        <f t="shared" si="16"/>
        <v>1124904.42</v>
      </c>
      <c r="T28" s="313">
        <f t="shared" si="22"/>
        <v>727395.99000000022</v>
      </c>
      <c r="U28" s="313">
        <f t="shared" si="23"/>
        <v>-195.99000000022352</v>
      </c>
    </row>
    <row r="29" spans="1:21" x14ac:dyDescent="0.35">
      <c r="A29" s="259">
        <f t="shared" si="5"/>
        <v>25</v>
      </c>
      <c r="B29" t="s">
        <v>65</v>
      </c>
      <c r="C29" t="str">
        <f>'QS Certified'!C24</f>
        <v>CEC</v>
      </c>
      <c r="D29" s="260">
        <f>'Contract Sum'!G104</f>
        <v>325000</v>
      </c>
      <c r="E29" s="385">
        <f>VLOOKUP(C29,'QS Certified'!$C$2:$J$54,7,0)</f>
        <v>145839.21999999997</v>
      </c>
      <c r="F29" s="503">
        <f>VLOOKUP(C29,'QS Certified'!$C$2:$J$54,8,0)</f>
        <v>44920</v>
      </c>
      <c r="H29" s="353"/>
      <c r="I29" s="353"/>
      <c r="J29" s="260">
        <f>MROUND($T29/3,1000)</f>
        <v>60000</v>
      </c>
      <c r="K29" s="260">
        <f>MROUND($T29/3,1000)</f>
        <v>60000</v>
      </c>
      <c r="L29" s="260">
        <f>MROUND($T29/3,1000)</f>
        <v>60000</v>
      </c>
      <c r="Q29" s="260">
        <f t="shared" ref="Q29:Q34" si="27">SUM(E29,G29:O29)+P29</f>
        <v>325839.21999999997</v>
      </c>
      <c r="T29" s="313">
        <f t="shared" si="22"/>
        <v>179160.78000000003</v>
      </c>
      <c r="U29" s="313">
        <f t="shared" si="23"/>
        <v>839.21999999997206</v>
      </c>
    </row>
    <row r="30" spans="1:21" x14ac:dyDescent="0.35">
      <c r="A30" s="259">
        <f t="shared" si="5"/>
        <v>26</v>
      </c>
      <c r="B30" t="s">
        <v>67</v>
      </c>
      <c r="C30" t="str">
        <f>'QS Certified'!C25</f>
        <v>AME</v>
      </c>
      <c r="D30" s="260">
        <v>46500</v>
      </c>
      <c r="E30" s="385">
        <f>VLOOKUP(C30,'QS Certified'!$C$2:$J$54,7,0)</f>
        <v>18600</v>
      </c>
      <c r="F30" s="503">
        <f>VLOOKUP(C30,'QS Certified'!$C$2:$J$54,8,0)</f>
        <v>44826</v>
      </c>
      <c r="H30" s="349"/>
      <c r="J30" s="260">
        <f>$T30/2</f>
        <v>13950</v>
      </c>
      <c r="K30" s="260">
        <f>$T30/2</f>
        <v>13950</v>
      </c>
      <c r="Q30" s="260">
        <f t="shared" si="27"/>
        <v>46500</v>
      </c>
      <c r="T30" s="313">
        <f t="shared" si="22"/>
        <v>27900</v>
      </c>
      <c r="U30" s="313">
        <f t="shared" si="23"/>
        <v>0</v>
      </c>
    </row>
    <row r="31" spans="1:21" x14ac:dyDescent="0.35">
      <c r="A31" s="259">
        <f t="shared" si="5"/>
        <v>27</v>
      </c>
      <c r="B31" t="s">
        <v>350</v>
      </c>
      <c r="C31" t="str">
        <f>'QS Certified'!C26</f>
        <v>Magnum Plus</v>
      </c>
      <c r="D31" s="260">
        <v>77152.51999999999</v>
      </c>
      <c r="E31" s="385">
        <f>VLOOKUP(C31,'QS Certified'!$C$2:$J$54,7,0)</f>
        <v>41752.519999999997</v>
      </c>
      <c r="F31" s="503">
        <f>VLOOKUP(C31,'QS Certified'!$C$2:$J$54,8,0)</f>
        <v>44920</v>
      </c>
      <c r="J31" s="260">
        <f t="shared" ref="J31:O31" si="28">$T31/6</f>
        <v>5899.9999999999991</v>
      </c>
      <c r="K31" s="260">
        <f t="shared" si="28"/>
        <v>5899.9999999999991</v>
      </c>
      <c r="L31" s="260">
        <f t="shared" si="28"/>
        <v>5899.9999999999991</v>
      </c>
      <c r="M31" s="260">
        <f t="shared" si="28"/>
        <v>5899.9999999999991</v>
      </c>
      <c r="N31" s="260">
        <f t="shared" si="28"/>
        <v>5899.9999999999991</v>
      </c>
      <c r="O31" s="260">
        <f t="shared" si="28"/>
        <v>5899.9999999999991</v>
      </c>
      <c r="Q31" s="260">
        <f t="shared" si="27"/>
        <v>77152.51999999999</v>
      </c>
      <c r="T31" s="313">
        <f t="shared" si="22"/>
        <v>35399.999999999993</v>
      </c>
      <c r="U31" s="313">
        <f t="shared" si="23"/>
        <v>0</v>
      </c>
    </row>
    <row r="32" spans="1:21" x14ac:dyDescent="0.35">
      <c r="A32" s="259">
        <f t="shared" si="5"/>
        <v>28</v>
      </c>
      <c r="B32" s="354" t="s">
        <v>229</v>
      </c>
      <c r="C32" t="str">
        <f>'QS Certified'!C27</f>
        <v>Danial Turner</v>
      </c>
      <c r="D32" s="260">
        <f>'Contract Sum'!G116</f>
        <v>228600</v>
      </c>
      <c r="E32" s="385">
        <f>VLOOKUP(C32,'QS Certified'!$C$2:$J$54,7,0)</f>
        <v>228600</v>
      </c>
      <c r="F32" s="503">
        <f>VLOOKUP(C32,'QS Certified'!$C$2:$J$54,8,0)</f>
        <v>44857</v>
      </c>
      <c r="G32" s="352"/>
      <c r="H32" s="352"/>
      <c r="I32" s="352"/>
      <c r="J32" s="352"/>
      <c r="K32" s="352"/>
      <c r="L32" s="352"/>
      <c r="Q32" s="260">
        <f t="shared" si="27"/>
        <v>228600</v>
      </c>
      <c r="T32" s="313">
        <f t="shared" si="22"/>
        <v>0</v>
      </c>
      <c r="U32" s="313">
        <f t="shared" si="23"/>
        <v>0</v>
      </c>
    </row>
    <row r="33" spans="1:21" x14ac:dyDescent="0.35">
      <c r="A33" s="259">
        <f t="shared" si="5"/>
        <v>29</v>
      </c>
      <c r="B33" t="s">
        <v>70</v>
      </c>
      <c r="C33" t="str">
        <f>'QS Certified'!C28</f>
        <v>Amelie Maison D’Art</v>
      </c>
      <c r="D33" s="260">
        <f>'Contract Sum'!G111</f>
        <v>3559806.25</v>
      </c>
      <c r="E33" s="385">
        <f>VLOOKUP(C33,'QS Certified'!$C$2:$J$54,7,0)</f>
        <v>1059350.6000000001</v>
      </c>
      <c r="F33" s="503">
        <f>VLOOKUP(C33,'QS Certified'!$C$2:$J$54,8,0)</f>
        <v>44952</v>
      </c>
      <c r="H33" s="349"/>
      <c r="I33" s="313"/>
      <c r="J33" s="260">
        <f>MROUND($T33/6,100)</f>
        <v>416700</v>
      </c>
      <c r="K33" s="260">
        <f t="shared" ref="K33:O33" si="29">MROUND($T33/6,100)</f>
        <v>416700</v>
      </c>
      <c r="L33" s="260">
        <f t="shared" si="29"/>
        <v>416700</v>
      </c>
      <c r="M33" s="260">
        <f t="shared" si="29"/>
        <v>416700</v>
      </c>
      <c r="N33" s="260">
        <f t="shared" si="29"/>
        <v>416700</v>
      </c>
      <c r="O33" s="260">
        <f t="shared" si="29"/>
        <v>416700</v>
      </c>
      <c r="Q33" s="260">
        <f t="shared" si="27"/>
        <v>3559550.6</v>
      </c>
      <c r="T33" s="313">
        <f t="shared" si="22"/>
        <v>2500455.65</v>
      </c>
      <c r="U33" s="313">
        <f t="shared" si="23"/>
        <v>-255.64999999990687</v>
      </c>
    </row>
    <row r="34" spans="1:21" x14ac:dyDescent="0.35">
      <c r="A34" s="259">
        <f t="shared" si="5"/>
        <v>30</v>
      </c>
      <c r="B34" t="s">
        <v>72</v>
      </c>
      <c r="C34" t="s">
        <v>73</v>
      </c>
      <c r="D34" s="260">
        <f>'Contract Sum'!G108</f>
        <v>33170</v>
      </c>
      <c r="E34" s="385">
        <v>17414.25</v>
      </c>
      <c r="F34" s="503"/>
      <c r="I34" s="313"/>
      <c r="Q34" s="260">
        <f t="shared" si="27"/>
        <v>17414.25</v>
      </c>
      <c r="T34" s="313"/>
      <c r="U34" s="313"/>
    </row>
    <row r="35" spans="1:21" x14ac:dyDescent="0.35">
      <c r="A35" s="259">
        <f t="shared" si="5"/>
        <v>31</v>
      </c>
      <c r="B35" t="s">
        <v>224</v>
      </c>
      <c r="C35" t="s">
        <v>151</v>
      </c>
      <c r="E35" s="385">
        <v>146480</v>
      </c>
      <c r="F35" s="503"/>
      <c r="G35" s="352"/>
      <c r="H35" s="313"/>
      <c r="I35" s="313"/>
      <c r="J35" s="313"/>
      <c r="K35" s="313"/>
      <c r="L35" s="313"/>
      <c r="Q35" s="260">
        <f t="shared" si="16"/>
        <v>146480</v>
      </c>
      <c r="T35" s="313"/>
      <c r="U35" s="313"/>
    </row>
    <row r="36" spans="1:21" x14ac:dyDescent="0.35">
      <c r="A36" s="259">
        <f t="shared" si="5"/>
        <v>32</v>
      </c>
      <c r="B36" s="354" t="s">
        <v>228</v>
      </c>
      <c r="C36" t="str">
        <f>'QS Certified'!C31</f>
        <v>EMTEC</v>
      </c>
      <c r="D36" s="260">
        <f>'Contract Sum'!G114</f>
        <v>55000</v>
      </c>
      <c r="E36" s="385">
        <f>VLOOKUP(C36,'QS Certified'!$C$2:$J$54,7,0)</f>
        <v>33000</v>
      </c>
      <c r="F36" s="503">
        <f>VLOOKUP(C36,'QS Certified'!$C$2:$J$54,8,0)</f>
        <v>44920</v>
      </c>
      <c r="I36" s="313"/>
      <c r="J36" s="260">
        <f>$T36</f>
        <v>22000</v>
      </c>
      <c r="K36" s="313"/>
      <c r="Q36" s="260">
        <f t="shared" ref="Q36:Q39" si="30">SUM(E36,G36:O36)+P36</f>
        <v>55000</v>
      </c>
      <c r="T36" s="313">
        <f t="shared" ref="T36:T53" si="31">D36-E36</f>
        <v>22000</v>
      </c>
      <c r="U36" s="313">
        <f t="shared" ref="U36:U53" si="32">Q36-D36</f>
        <v>0</v>
      </c>
    </row>
    <row r="37" spans="1:21" x14ac:dyDescent="0.35">
      <c r="A37" s="259">
        <f t="shared" si="5"/>
        <v>33</v>
      </c>
      <c r="B37" s="354" t="s">
        <v>230</v>
      </c>
      <c r="C37" s="354" t="str">
        <f>'[55]QS Certified'!C29</f>
        <v>Construct</v>
      </c>
      <c r="D37" s="260">
        <v>1639250.1935000001</v>
      </c>
      <c r="E37" s="385">
        <f>VLOOKUP(C37,'QS Certified'!$C$2:$J$54,7,0)</f>
        <v>450034.0625</v>
      </c>
      <c r="F37" s="503">
        <f>VLOOKUP(C37,'QS Certified'!$C$2:$J$54,8,0)</f>
        <v>44857</v>
      </c>
      <c r="G37" s="352"/>
      <c r="H37" s="352"/>
      <c r="I37" s="352"/>
      <c r="J37" s="260">
        <f>MROUND($T37/6,100)</f>
        <v>198200</v>
      </c>
      <c r="K37" s="260">
        <f t="shared" ref="K37:O37" si="33">MROUND($T37/6,100)</f>
        <v>198200</v>
      </c>
      <c r="L37" s="260">
        <f t="shared" si="33"/>
        <v>198200</v>
      </c>
      <c r="M37" s="260">
        <f t="shared" si="33"/>
        <v>198200</v>
      </c>
      <c r="N37" s="260">
        <f t="shared" si="33"/>
        <v>198200</v>
      </c>
      <c r="O37" s="260">
        <f t="shared" si="33"/>
        <v>198200</v>
      </c>
      <c r="Q37" s="260">
        <f t="shared" si="30"/>
        <v>1639234.0625</v>
      </c>
      <c r="T37" s="313">
        <f t="shared" si="31"/>
        <v>1189216.1310000001</v>
      </c>
      <c r="U37" s="313">
        <f t="shared" si="32"/>
        <v>-16.131000000052154</v>
      </c>
    </row>
    <row r="38" spans="1:21" x14ac:dyDescent="0.35">
      <c r="A38" s="259">
        <f t="shared" si="5"/>
        <v>34</v>
      </c>
      <c r="B38" s="354" t="s">
        <v>232</v>
      </c>
      <c r="C38" t="str">
        <f>'QS Certified'!C32</f>
        <v>Furnish Hospitality Trading</v>
      </c>
      <c r="D38" s="260">
        <f>'Contract Sum'!G120</f>
        <v>180000</v>
      </c>
      <c r="E38" s="385">
        <f>VLOOKUP(C38,'QS Certified'!$C$2:$J$54,7,0)</f>
        <v>40000</v>
      </c>
      <c r="F38" s="503">
        <f>VLOOKUP(C38,'QS Certified'!$C$2:$J$54,8,0)</f>
        <v>44889</v>
      </c>
      <c r="G38" s="355"/>
      <c r="H38" s="355"/>
      <c r="I38" s="260">
        <f>$T38/7</f>
        <v>20000</v>
      </c>
      <c r="J38" s="260">
        <f t="shared" ref="J38:O38" si="34">$T38/7</f>
        <v>20000</v>
      </c>
      <c r="K38" s="260">
        <f t="shared" si="34"/>
        <v>20000</v>
      </c>
      <c r="L38" s="260">
        <f t="shared" si="34"/>
        <v>20000</v>
      </c>
      <c r="M38" s="260">
        <f t="shared" si="34"/>
        <v>20000</v>
      </c>
      <c r="N38" s="260">
        <f t="shared" si="34"/>
        <v>20000</v>
      </c>
      <c r="O38" s="260">
        <f t="shared" si="34"/>
        <v>20000</v>
      </c>
      <c r="Q38" s="260">
        <f t="shared" si="30"/>
        <v>180000</v>
      </c>
      <c r="T38" s="313">
        <f t="shared" si="31"/>
        <v>140000</v>
      </c>
      <c r="U38" s="313">
        <f t="shared" si="32"/>
        <v>0</v>
      </c>
    </row>
    <row r="39" spans="1:21" x14ac:dyDescent="0.35">
      <c r="A39" s="259">
        <f t="shared" si="5"/>
        <v>35</v>
      </c>
      <c r="B39" s="354" t="s">
        <v>351</v>
      </c>
      <c r="C39" t="str">
        <f>'QS Certified'!C30</f>
        <v>Salama</v>
      </c>
      <c r="D39" s="260">
        <v>340000</v>
      </c>
      <c r="E39" s="385">
        <f>VLOOKUP(C39,'QS Certified'!$C$2:$J$54,7,0)</f>
        <v>340000</v>
      </c>
      <c r="F39" s="503">
        <f>VLOOKUP(C39,'QS Certified'!$C$2:$J$54,8,0)</f>
        <v>44889</v>
      </c>
      <c r="G39" s="355"/>
      <c r="H39" s="355"/>
      <c r="I39" s="355"/>
      <c r="J39" s="355"/>
      <c r="K39" s="355"/>
      <c r="L39" s="355"/>
      <c r="Q39" s="260">
        <f t="shared" si="30"/>
        <v>340000</v>
      </c>
      <c r="T39" s="313">
        <f t="shared" si="31"/>
        <v>0</v>
      </c>
      <c r="U39" s="313">
        <f t="shared" si="32"/>
        <v>0</v>
      </c>
    </row>
    <row r="40" spans="1:21" x14ac:dyDescent="0.35">
      <c r="A40" s="356"/>
      <c r="B40" s="356"/>
      <c r="C40" s="356"/>
      <c r="D40" s="533"/>
      <c r="E40" s="357"/>
      <c r="F40" s="500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T40" s="313">
        <f t="shared" si="31"/>
        <v>0</v>
      </c>
      <c r="U40" s="313">
        <f t="shared" si="32"/>
        <v>0</v>
      </c>
    </row>
    <row r="41" spans="1:21" x14ac:dyDescent="0.35">
      <c r="A41" s="259">
        <f>+A39+1</f>
        <v>36</v>
      </c>
      <c r="B41" s="354" t="s">
        <v>233</v>
      </c>
      <c r="C41" s="354" t="str">
        <f>'QS Certified'!C41</f>
        <v>FOURTH</v>
      </c>
      <c r="D41" s="260">
        <v>147040</v>
      </c>
      <c r="E41" s="385">
        <f>VLOOKUP(C41,'QS Certified'!$C$2:$J$54,7,0)</f>
        <v>20218</v>
      </c>
      <c r="F41" s="503">
        <f>VLOOKUP(C41,'QS Certified'!$C$2:$J$54,8,0)</f>
        <v>44857</v>
      </c>
      <c r="G41" s="355"/>
      <c r="H41" s="355"/>
      <c r="I41" s="355"/>
      <c r="J41" s="260">
        <f t="shared" ref="J41:O41" si="35">$T41/6</f>
        <v>21137</v>
      </c>
      <c r="K41" s="260">
        <f t="shared" si="35"/>
        <v>21137</v>
      </c>
      <c r="L41" s="260">
        <f t="shared" si="35"/>
        <v>21137</v>
      </c>
      <c r="M41" s="260">
        <f t="shared" si="35"/>
        <v>21137</v>
      </c>
      <c r="N41" s="260">
        <f t="shared" si="35"/>
        <v>21137</v>
      </c>
      <c r="O41" s="260">
        <f t="shared" si="35"/>
        <v>21137</v>
      </c>
      <c r="Q41" s="260">
        <f>SUM(E41,G41:O41)+P41</f>
        <v>147040</v>
      </c>
      <c r="T41" s="313">
        <f t="shared" si="31"/>
        <v>126822</v>
      </c>
      <c r="U41" s="313">
        <f t="shared" si="32"/>
        <v>0</v>
      </c>
    </row>
    <row r="42" spans="1:21" x14ac:dyDescent="0.35">
      <c r="A42" s="259">
        <f>+A41+1</f>
        <v>37</v>
      </c>
      <c r="B42" s="354" t="s">
        <v>234</v>
      </c>
      <c r="C42" s="354" t="str">
        <f>'QS Certified'!C39</f>
        <v>Elitser Technologies</v>
      </c>
      <c r="D42" s="260">
        <v>35415</v>
      </c>
      <c r="E42" s="385">
        <f>VLOOKUP(C42,'QS Certified'!$C$2:$J$54,7,0)</f>
        <v>35415</v>
      </c>
      <c r="F42" s="503">
        <f>VLOOKUP(C42,'QS Certified'!$C$2:$J$54,8,0)</f>
        <v>44857</v>
      </c>
      <c r="G42" s="355"/>
      <c r="H42" s="355"/>
      <c r="I42" s="355"/>
      <c r="J42" s="355"/>
      <c r="K42" s="355"/>
      <c r="L42" s="355"/>
      <c r="Q42" s="260">
        <f>SUM(E42,G42:O42)+P42</f>
        <v>35415</v>
      </c>
      <c r="T42" s="313">
        <f t="shared" si="31"/>
        <v>0</v>
      </c>
      <c r="U42" s="313">
        <f t="shared" si="32"/>
        <v>0</v>
      </c>
    </row>
    <row r="43" spans="1:21" x14ac:dyDescent="0.35">
      <c r="A43" s="259">
        <f t="shared" ref="A43:A61" si="36">+A42+1</f>
        <v>38</v>
      </c>
      <c r="B43" s="354" t="s">
        <v>235</v>
      </c>
      <c r="C43" s="354" t="str">
        <f>'QS Certified'!C40</f>
        <v>IGME</v>
      </c>
      <c r="D43" s="260">
        <v>83758</v>
      </c>
      <c r="E43" s="385">
        <f>VLOOKUP(C43,'QS Certified'!$C$2:$J$54,7,0)</f>
        <v>83758</v>
      </c>
      <c r="F43" s="503">
        <f>VLOOKUP(C43,'QS Certified'!$C$2:$J$54,8,0)</f>
        <v>44889</v>
      </c>
      <c r="G43" s="355"/>
      <c r="H43" s="355"/>
      <c r="I43" s="355"/>
      <c r="J43" s="355"/>
      <c r="K43" s="355"/>
      <c r="L43" s="355"/>
      <c r="Q43" s="260">
        <f>SUM(E43,G43:O43)+P43</f>
        <v>83758</v>
      </c>
      <c r="T43" s="313">
        <f t="shared" si="31"/>
        <v>0</v>
      </c>
      <c r="U43" s="313">
        <f t="shared" si="32"/>
        <v>0</v>
      </c>
    </row>
    <row r="44" spans="1:21" x14ac:dyDescent="0.35">
      <c r="A44" s="259">
        <f t="shared" si="36"/>
        <v>39</v>
      </c>
      <c r="B44" s="354" t="s">
        <v>232</v>
      </c>
      <c r="C44" s="354" t="str">
        <f>'QS Certified'!C44</f>
        <v>Elite Document Solutions Ltd</v>
      </c>
      <c r="D44" s="260">
        <v>159899.6</v>
      </c>
      <c r="E44" s="385">
        <f>VLOOKUP(C44,'QS Certified'!$C$2:$J$54,7,0)</f>
        <v>159899.6</v>
      </c>
      <c r="F44" s="503">
        <f>VLOOKUP(C44,'QS Certified'!$C$2:$J$54,8,0)</f>
        <v>44920</v>
      </c>
      <c r="Q44" s="260">
        <f t="shared" ref="Q44:Q61" si="37">SUM(E44,G44:O44)+P44</f>
        <v>159899.6</v>
      </c>
      <c r="T44" s="313">
        <f t="shared" si="31"/>
        <v>0</v>
      </c>
      <c r="U44" s="313">
        <f t="shared" si="32"/>
        <v>0</v>
      </c>
    </row>
    <row r="45" spans="1:21" x14ac:dyDescent="0.35">
      <c r="A45" s="259">
        <f t="shared" si="36"/>
        <v>40</v>
      </c>
      <c r="B45" s="354" t="s">
        <v>235</v>
      </c>
      <c r="C45" s="354" t="str">
        <f>'QS Certified'!C42</f>
        <v>Infrateq</v>
      </c>
      <c r="D45" s="260">
        <v>128500</v>
      </c>
      <c r="E45" s="385">
        <f>VLOOKUP(C45,'QS Certified'!$C$2:$J$54,7,0)</f>
        <v>107500</v>
      </c>
      <c r="F45" s="503">
        <f>VLOOKUP(C45,'QS Certified'!$C$2:$J$54,8,0)</f>
        <v>44952</v>
      </c>
      <c r="Q45" s="260">
        <f t="shared" si="37"/>
        <v>107500</v>
      </c>
      <c r="T45" s="313">
        <f t="shared" si="31"/>
        <v>21000</v>
      </c>
      <c r="U45" s="313">
        <f t="shared" si="32"/>
        <v>-21000</v>
      </c>
    </row>
    <row r="46" spans="1:21" x14ac:dyDescent="0.35">
      <c r="A46" s="259">
        <f t="shared" si="36"/>
        <v>41</v>
      </c>
      <c r="B46" s="354" t="s">
        <v>235</v>
      </c>
      <c r="C46" s="354" t="str">
        <f>'QS Certified'!C46</f>
        <v>Samsotech LLC</v>
      </c>
      <c r="D46" s="260">
        <v>81480</v>
      </c>
      <c r="E46" s="385">
        <f>VLOOKUP(C46,'QS Certified'!$C$2:$J$54,7,0)</f>
        <v>81480</v>
      </c>
      <c r="F46" s="503">
        <f>VLOOKUP(C46,'QS Certified'!$C$2:$J$54,8,0)</f>
        <v>44920</v>
      </c>
      <c r="Q46" s="260">
        <f t="shared" si="37"/>
        <v>81480</v>
      </c>
      <c r="T46" s="313">
        <f t="shared" si="31"/>
        <v>0</v>
      </c>
      <c r="U46" s="313">
        <f t="shared" si="32"/>
        <v>0</v>
      </c>
    </row>
    <row r="47" spans="1:21" x14ac:dyDescent="0.35">
      <c r="A47" s="259">
        <f t="shared" si="36"/>
        <v>42</v>
      </c>
      <c r="B47" s="354" t="s">
        <v>235</v>
      </c>
      <c r="C47" s="354" t="str">
        <f>'QS Certified'!C47</f>
        <v>Budgeting Solutions Ltd</v>
      </c>
      <c r="D47" s="260">
        <v>38544</v>
      </c>
      <c r="E47" s="385">
        <f>VLOOKUP(C47,'QS Certified'!$C$2:$J$54,7,0)</f>
        <v>38544</v>
      </c>
      <c r="F47" s="503">
        <f>VLOOKUP(C47,'QS Certified'!$C$2:$J$54,8,0)</f>
        <v>44952</v>
      </c>
      <c r="Q47" s="260">
        <f t="shared" si="37"/>
        <v>38544</v>
      </c>
      <c r="T47" s="313">
        <f t="shared" si="31"/>
        <v>0</v>
      </c>
      <c r="U47" s="313">
        <f t="shared" si="32"/>
        <v>0</v>
      </c>
    </row>
    <row r="48" spans="1:21" x14ac:dyDescent="0.35">
      <c r="A48" s="259">
        <f t="shared" si="36"/>
        <v>43</v>
      </c>
      <c r="B48" s="354" t="s">
        <v>235</v>
      </c>
      <c r="C48" s="354" t="str">
        <f>'QS Certified'!C48</f>
        <v>Key Information Technology</v>
      </c>
      <c r="D48" s="260">
        <v>94696</v>
      </c>
      <c r="E48" s="385">
        <f>VLOOKUP(C48,'QS Certified'!$C$2:$J$54,7,0)</f>
        <v>56817.599999999999</v>
      </c>
      <c r="F48" s="503">
        <f>VLOOKUP(C48,'QS Certified'!$C$2:$J$54,8,0)</f>
        <v>44952</v>
      </c>
      <c r="K48" s="260">
        <f>$T48</f>
        <v>37878.400000000001</v>
      </c>
      <c r="Q48" s="260">
        <f t="shared" si="37"/>
        <v>94696</v>
      </c>
      <c r="T48" s="313">
        <f t="shared" si="31"/>
        <v>37878.400000000001</v>
      </c>
      <c r="U48" s="313">
        <f t="shared" si="32"/>
        <v>0</v>
      </c>
    </row>
    <row r="49" spans="1:21" x14ac:dyDescent="0.35">
      <c r="A49" s="259">
        <f t="shared" si="36"/>
        <v>44</v>
      </c>
      <c r="B49" s="354" t="s">
        <v>235</v>
      </c>
      <c r="C49" s="354" t="str">
        <f>'QS Certified'!C49</f>
        <v>Al Suwaidi</v>
      </c>
      <c r="D49" s="260">
        <v>11000</v>
      </c>
      <c r="E49" s="385">
        <f>VLOOKUP(C49,'QS Certified'!$C$2:$J$54,7,0)</f>
        <v>11000</v>
      </c>
      <c r="F49" s="503">
        <f>VLOOKUP(C49,'QS Certified'!$C$2:$J$54,8,0)</f>
        <v>44952</v>
      </c>
      <c r="Q49" s="260">
        <f t="shared" si="37"/>
        <v>11000</v>
      </c>
      <c r="T49" s="313">
        <f t="shared" si="31"/>
        <v>0</v>
      </c>
      <c r="U49" s="313">
        <f t="shared" si="32"/>
        <v>0</v>
      </c>
    </row>
    <row r="50" spans="1:21" x14ac:dyDescent="0.35">
      <c r="A50" s="259">
        <f t="shared" si="36"/>
        <v>45</v>
      </c>
      <c r="B50" t="s">
        <v>70</v>
      </c>
      <c r="C50" s="354" t="str">
        <f>'QS Certified'!C50</f>
        <v>Ayyam Gallery</v>
      </c>
      <c r="D50" s="260">
        <v>183064.80000000002</v>
      </c>
      <c r="E50" s="385">
        <f>VLOOKUP(C50,'QS Certified'!$C$2:$J$54,7,0)</f>
        <v>182890.5</v>
      </c>
      <c r="F50" s="503">
        <f>VLOOKUP(C50,'QS Certified'!$C$2:$J$54,8,0)</f>
        <v>44952</v>
      </c>
      <c r="Q50" s="260">
        <f t="shared" si="37"/>
        <v>182890.5</v>
      </c>
      <c r="T50" s="313">
        <f t="shared" si="31"/>
        <v>174.30000000001746</v>
      </c>
      <c r="U50" s="313">
        <f t="shared" si="32"/>
        <v>-174.30000000001746</v>
      </c>
    </row>
    <row r="51" spans="1:21" x14ac:dyDescent="0.35">
      <c r="A51" s="259">
        <f t="shared" si="36"/>
        <v>46</v>
      </c>
      <c r="B51" s="354" t="s">
        <v>235</v>
      </c>
      <c r="C51" s="354" t="str">
        <f>'QS Certified'!C51</f>
        <v>m-hance</v>
      </c>
      <c r="D51" s="260">
        <v>89345.34</v>
      </c>
      <c r="E51" s="385">
        <f>VLOOKUP(C51,'QS Certified'!$C$2:$J$54,7,0)</f>
        <v>3932.9999999999995</v>
      </c>
      <c r="F51" s="503">
        <f>VLOOKUP(C51,'QS Certified'!$C$2:$J$54,8,0)</f>
        <v>44952</v>
      </c>
      <c r="K51" s="260">
        <f>MROUND($T51/5,100)</f>
        <v>17100</v>
      </c>
      <c r="L51" s="260">
        <f t="shared" ref="L51:O51" si="38">MROUND($T51/5,1000)</f>
        <v>17000</v>
      </c>
      <c r="M51" s="260">
        <f t="shared" si="38"/>
        <v>17000</v>
      </c>
      <c r="N51" s="260">
        <f t="shared" si="38"/>
        <v>17000</v>
      </c>
      <c r="O51" s="260">
        <f t="shared" si="38"/>
        <v>17000</v>
      </c>
      <c r="Q51" s="260">
        <f t="shared" si="37"/>
        <v>89033</v>
      </c>
      <c r="T51" s="313">
        <f t="shared" si="31"/>
        <v>85412.34</v>
      </c>
      <c r="U51" s="313">
        <f t="shared" si="32"/>
        <v>-312.33999999999651</v>
      </c>
    </row>
    <row r="52" spans="1:21" x14ac:dyDescent="0.35">
      <c r="A52" s="259">
        <f t="shared" si="36"/>
        <v>47</v>
      </c>
      <c r="B52" s="354" t="s">
        <v>235</v>
      </c>
      <c r="C52" s="354" t="str">
        <f>'QS Certified'!C52</f>
        <v>Salt TS</v>
      </c>
      <c r="D52" s="260">
        <v>146000</v>
      </c>
      <c r="E52" s="385">
        <f>VLOOKUP(C52,'QS Certified'!$C$2:$J$54,7,0)</f>
        <v>71000</v>
      </c>
      <c r="F52" s="503">
        <f>VLOOKUP(C52,'QS Certified'!$C$2:$J$54,8,0)</f>
        <v>44952</v>
      </c>
      <c r="K52" s="260">
        <f>$T52/5</f>
        <v>15000</v>
      </c>
      <c r="L52" s="260">
        <f t="shared" ref="L52:O52" si="39">$T52/5</f>
        <v>15000</v>
      </c>
      <c r="M52" s="260">
        <f t="shared" si="39"/>
        <v>15000</v>
      </c>
      <c r="N52" s="260">
        <f t="shared" si="39"/>
        <v>15000</v>
      </c>
      <c r="O52" s="260">
        <f t="shared" si="39"/>
        <v>15000</v>
      </c>
      <c r="Q52" s="260">
        <f t="shared" si="37"/>
        <v>146000</v>
      </c>
      <c r="T52" s="313">
        <f t="shared" si="31"/>
        <v>75000</v>
      </c>
      <c r="U52" s="313">
        <f t="shared" si="32"/>
        <v>0</v>
      </c>
    </row>
    <row r="53" spans="1:21" x14ac:dyDescent="0.35">
      <c r="A53" s="259">
        <f t="shared" si="36"/>
        <v>48</v>
      </c>
      <c r="B53" s="354" t="s">
        <v>235</v>
      </c>
      <c r="C53" s="354" t="str">
        <f>'QS Certified'!C53</f>
        <v>SevenRooms</v>
      </c>
      <c r="D53" s="260">
        <v>84410</v>
      </c>
      <c r="E53" s="385">
        <f>VLOOKUP(C53,'QS Certified'!$C$2:$J$54,7,0)</f>
        <v>5138</v>
      </c>
      <c r="F53" s="503">
        <f>VLOOKUP(C53,'QS Certified'!$C$2:$J$54,8,0)</f>
        <v>44952</v>
      </c>
      <c r="K53" s="260">
        <f>MROUND($T53/5,1000)</f>
        <v>16000</v>
      </c>
      <c r="L53" s="260">
        <f t="shared" ref="L53:O53" si="40">MROUND($T53/5,1000)</f>
        <v>16000</v>
      </c>
      <c r="M53" s="260">
        <f t="shared" si="40"/>
        <v>16000</v>
      </c>
      <c r="N53" s="260">
        <f t="shared" si="40"/>
        <v>16000</v>
      </c>
      <c r="O53" s="260">
        <f t="shared" si="40"/>
        <v>16000</v>
      </c>
      <c r="Q53" s="260">
        <f t="shared" si="37"/>
        <v>85138</v>
      </c>
      <c r="T53" s="313">
        <f t="shared" si="31"/>
        <v>79272</v>
      </c>
      <c r="U53" s="313">
        <f t="shared" si="32"/>
        <v>728</v>
      </c>
    </row>
    <row r="54" spans="1:21" x14ac:dyDescent="0.35">
      <c r="A54" s="259">
        <f t="shared" si="36"/>
        <v>49</v>
      </c>
      <c r="B54" s="354" t="s">
        <v>235</v>
      </c>
      <c r="C54" s="354" t="str">
        <f>'QS Certified'!C54</f>
        <v>Spire Solutions DMCC</v>
      </c>
      <c r="E54" s="385">
        <f>VLOOKUP(C54,'QS Certified'!$C$2:$J$54,7,0)</f>
        <v>164132.68</v>
      </c>
      <c r="F54" s="503">
        <f>VLOOKUP(C54,'QS Certified'!$C$2:$J$54,8,0)</f>
        <v>44826</v>
      </c>
      <c r="Q54" s="260">
        <f t="shared" si="37"/>
        <v>164132.68</v>
      </c>
      <c r="T54" s="313"/>
      <c r="U54" s="313"/>
    </row>
    <row r="55" spans="1:21" x14ac:dyDescent="0.35">
      <c r="A55" s="259">
        <f t="shared" si="36"/>
        <v>50</v>
      </c>
      <c r="B55" s="354" t="s">
        <v>235</v>
      </c>
      <c r="C55" s="354" t="str">
        <f>'QS Certified'!C43</f>
        <v>Oasys</v>
      </c>
      <c r="D55" s="260">
        <v>335091</v>
      </c>
      <c r="E55" s="385">
        <f>VLOOKUP(C55,'QS Certified'!$C$2:$J$54,7,0)</f>
        <v>202505.5</v>
      </c>
      <c r="F55" s="503">
        <f>VLOOKUP(C55,'QS Certified'!$C$2:$J$54,8,0)</f>
        <v>44889</v>
      </c>
      <c r="K55" s="260">
        <f>MROUND($T55/5,100)</f>
        <v>26500</v>
      </c>
      <c r="L55" s="260">
        <f t="shared" ref="L55:O55" si="41">MROUND($T55/5,100)</f>
        <v>26500</v>
      </c>
      <c r="M55" s="260">
        <f t="shared" si="41"/>
        <v>26500</v>
      </c>
      <c r="N55" s="260">
        <f t="shared" si="41"/>
        <v>26500</v>
      </c>
      <c r="O55" s="260">
        <f t="shared" si="41"/>
        <v>26500</v>
      </c>
      <c r="Q55" s="260">
        <f t="shared" si="37"/>
        <v>335005.5</v>
      </c>
      <c r="T55" s="313">
        <f t="shared" ref="T55:T65" si="42">D55-E55</f>
        <v>132585.5</v>
      </c>
      <c r="U55" s="313">
        <f>Q55-D55</f>
        <v>-85.5</v>
      </c>
    </row>
    <row r="56" spans="1:21" x14ac:dyDescent="0.35">
      <c r="A56" s="259">
        <f t="shared" si="36"/>
        <v>51</v>
      </c>
      <c r="B56" s="354" t="s">
        <v>235</v>
      </c>
      <c r="C56" s="354" t="str">
        <f>'QS Certified'!C45</f>
        <v>Intelity Inc.</v>
      </c>
      <c r="D56" s="260">
        <v>367000</v>
      </c>
      <c r="E56" s="385">
        <f>VLOOKUP(C56,'QS Certified'!$C$2:$J$54,7,0)</f>
        <v>169096</v>
      </c>
      <c r="F56" s="503">
        <f>VLOOKUP(C56,'QS Certified'!$C$2:$J$54,8,0)</f>
        <v>44920</v>
      </c>
      <c r="K56" s="260">
        <f>MROUND($T56/5,100)</f>
        <v>39600</v>
      </c>
      <c r="L56" s="260">
        <f t="shared" ref="L56:O56" si="43">MROUND($T56/5,100)</f>
        <v>39600</v>
      </c>
      <c r="M56" s="260">
        <f t="shared" si="43"/>
        <v>39600</v>
      </c>
      <c r="N56" s="260">
        <f t="shared" si="43"/>
        <v>39600</v>
      </c>
      <c r="O56" s="260">
        <f t="shared" si="43"/>
        <v>39600</v>
      </c>
      <c r="Q56" s="260">
        <f t="shared" si="37"/>
        <v>367096</v>
      </c>
      <c r="T56" s="313">
        <f t="shared" si="42"/>
        <v>197904</v>
      </c>
      <c r="U56" s="313">
        <f>Q56-D56</f>
        <v>96</v>
      </c>
    </row>
    <row r="57" spans="1:21" x14ac:dyDescent="0.35">
      <c r="A57" s="356"/>
      <c r="B57" s="356"/>
      <c r="C57" s="356"/>
      <c r="D57" s="533"/>
      <c r="E57" s="357"/>
      <c r="F57" s="500"/>
      <c r="G57" s="356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T57" s="313">
        <f t="shared" si="42"/>
        <v>0</v>
      </c>
      <c r="U57" s="313"/>
    </row>
    <row r="58" spans="1:21" x14ac:dyDescent="0.35">
      <c r="A58" s="259">
        <f>+A56+1</f>
        <v>52</v>
      </c>
      <c r="B58" s="354" t="s">
        <v>349</v>
      </c>
      <c r="C58" s="354" t="str">
        <f>'QS Certified'!C34</f>
        <v>Empower</v>
      </c>
      <c r="E58" s="385">
        <f>VLOOKUP(C58,'QS Certified'!$C$2:$J$54,7,0)</f>
        <v>2657537</v>
      </c>
      <c r="F58" s="503">
        <f>VLOOKUP(C58,'QS Certified'!$C$2:$J$54,8,0)</f>
        <v>44952</v>
      </c>
      <c r="Q58" s="260">
        <f t="shared" si="37"/>
        <v>2657537</v>
      </c>
      <c r="T58" s="313">
        <f t="shared" si="42"/>
        <v>-2657537</v>
      </c>
    </row>
    <row r="59" spans="1:21" x14ac:dyDescent="0.35">
      <c r="A59" s="259">
        <f t="shared" si="36"/>
        <v>53</v>
      </c>
      <c r="B59" s="354" t="s">
        <v>349</v>
      </c>
      <c r="C59" s="497" t="str">
        <f>'QS Certified'!C35</f>
        <v>DEWA</v>
      </c>
      <c r="E59" s="385">
        <f>VLOOKUP(C59,'QS Certified'!$C$2:$J$54,7,0)</f>
        <v>285755.52000000002</v>
      </c>
      <c r="F59" s="503">
        <f>VLOOKUP(C59,'QS Certified'!$C$2:$J$54,8,0)</f>
        <v>44952</v>
      </c>
      <c r="Q59" s="260">
        <f t="shared" si="37"/>
        <v>285755.52000000002</v>
      </c>
      <c r="T59" s="313">
        <f t="shared" si="42"/>
        <v>-285755.52000000002</v>
      </c>
    </row>
    <row r="60" spans="1:21" x14ac:dyDescent="0.35">
      <c r="A60" s="259">
        <f t="shared" si="36"/>
        <v>54</v>
      </c>
      <c r="B60" s="354" t="s">
        <v>349</v>
      </c>
      <c r="C60" s="497" t="str">
        <f>'QS Certified'!C36</f>
        <v>Business Bay LLC</v>
      </c>
      <c r="E60" s="385">
        <f>VLOOKUP(C60,'QS Certified'!$C$2:$J$54,7,0)</f>
        <v>17657358.289999999</v>
      </c>
      <c r="F60" s="503">
        <f>VLOOKUP(C60,'QS Certified'!$C$2:$J$54,8,0)</f>
        <v>44826</v>
      </c>
      <c r="Q60" s="260">
        <f t="shared" si="37"/>
        <v>17657358.289999999</v>
      </c>
      <c r="T60" s="313">
        <f t="shared" si="42"/>
        <v>-17657358.289999999</v>
      </c>
    </row>
    <row r="61" spans="1:21" x14ac:dyDescent="0.35">
      <c r="A61" s="259">
        <f t="shared" si="36"/>
        <v>55</v>
      </c>
      <c r="B61" s="354" t="s">
        <v>349</v>
      </c>
      <c r="C61" s="497" t="str">
        <f>'QS Certified'!C37</f>
        <v>Dubai Civil Defence</v>
      </c>
      <c r="E61" s="385">
        <f>VLOOKUP(C61,'QS Certified'!$C$2:$J$54,7,0)</f>
        <v>8020</v>
      </c>
      <c r="F61" s="503">
        <f>VLOOKUP(C61,'QS Certified'!$C$2:$J$54,8,0)</f>
        <v>44920</v>
      </c>
      <c r="Q61" s="260">
        <f t="shared" si="37"/>
        <v>8020</v>
      </c>
      <c r="T61" s="313">
        <f t="shared" si="42"/>
        <v>-8020</v>
      </c>
    </row>
    <row r="62" spans="1:21" x14ac:dyDescent="0.35">
      <c r="C62" s="354"/>
      <c r="D62" s="532"/>
      <c r="E62" s="494"/>
      <c r="F62" s="501"/>
      <c r="T62" s="313">
        <f t="shared" si="42"/>
        <v>0</v>
      </c>
    </row>
    <row r="63" spans="1:21" x14ac:dyDescent="0.35">
      <c r="Q63"/>
      <c r="T63" s="313">
        <f t="shared" si="42"/>
        <v>0</v>
      </c>
    </row>
    <row r="64" spans="1:21" x14ac:dyDescent="0.35">
      <c r="A64" s="343" t="s">
        <v>248</v>
      </c>
      <c r="T64" s="313">
        <f t="shared" si="42"/>
        <v>0</v>
      </c>
    </row>
    <row r="65" spans="1:20" s="361" customFormat="1" x14ac:dyDescent="0.35">
      <c r="A65" s="360"/>
      <c r="D65" s="363"/>
      <c r="E65" s="362"/>
      <c r="F65" s="360"/>
      <c r="T65" s="313">
        <f t="shared" si="42"/>
        <v>0</v>
      </c>
    </row>
    <row r="66" spans="1:20" s="384" customFormat="1" ht="29" x14ac:dyDescent="0.35">
      <c r="A66" s="380"/>
      <c r="B66" s="380" t="s">
        <v>236</v>
      </c>
      <c r="C66" s="380" t="s">
        <v>237</v>
      </c>
      <c r="D66" s="530"/>
      <c r="E66" s="380" t="s">
        <v>207</v>
      </c>
      <c r="F66" s="499" t="s">
        <v>208</v>
      </c>
      <c r="G66" s="381">
        <v>44835</v>
      </c>
      <c r="H66" s="381">
        <v>44866</v>
      </c>
      <c r="I66" s="381">
        <v>44896</v>
      </c>
      <c r="J66" s="381">
        <v>44927</v>
      </c>
      <c r="K66" s="381">
        <v>44958</v>
      </c>
      <c r="L66" s="381">
        <v>44986</v>
      </c>
      <c r="M66" s="381">
        <v>45017</v>
      </c>
      <c r="N66" s="381">
        <v>45047</v>
      </c>
      <c r="O66" s="381">
        <v>45078</v>
      </c>
      <c r="P66" s="381"/>
      <c r="Q66" s="380" t="s">
        <v>209</v>
      </c>
    </row>
    <row r="67" spans="1:20" x14ac:dyDescent="0.35">
      <c r="A67" s="345"/>
      <c r="B67" s="346" t="s">
        <v>210</v>
      </c>
      <c r="C67" s="347"/>
      <c r="D67" s="531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</row>
    <row r="68" spans="1:20" x14ac:dyDescent="0.35">
      <c r="A68" s="259">
        <v>1</v>
      </c>
      <c r="B68" s="350" t="s">
        <v>64</v>
      </c>
      <c r="C68" s="350" t="s">
        <v>238</v>
      </c>
      <c r="D68" s="534"/>
      <c r="E68" s="351">
        <v>839142.58095238102</v>
      </c>
      <c r="F68" s="524" t="s">
        <v>405</v>
      </c>
      <c r="G68" s="351">
        <v>125720</v>
      </c>
      <c r="H68" s="351">
        <v>125720</v>
      </c>
      <c r="I68" s="351">
        <v>106720</v>
      </c>
      <c r="J68" s="351">
        <v>106720</v>
      </c>
      <c r="K68" s="351">
        <v>106720</v>
      </c>
      <c r="L68" s="351">
        <f>80040+53360</f>
        <v>133400</v>
      </c>
      <c r="M68" s="260"/>
      <c r="Q68" s="260">
        <f t="shared" ref="Q68:Q74" si="44">SUM(E68,G68:O68)+P68</f>
        <v>1544142.580952381</v>
      </c>
    </row>
    <row r="69" spans="1:20" x14ac:dyDescent="0.35">
      <c r="A69" s="259">
        <v>2</v>
      </c>
      <c r="B69" s="350" t="s">
        <v>223</v>
      </c>
      <c r="C69" s="350" t="s">
        <v>239</v>
      </c>
      <c r="D69" s="534"/>
      <c r="E69" s="351">
        <v>674066.66666666663</v>
      </c>
      <c r="F69" s="524" t="s">
        <v>405</v>
      </c>
      <c r="G69" s="351">
        <v>102000</v>
      </c>
      <c r="H69" s="351">
        <v>102000</v>
      </c>
      <c r="I69" s="351">
        <v>102000</v>
      </c>
      <c r="J69" s="351">
        <v>102000</v>
      </c>
      <c r="K69" s="351">
        <v>102000</v>
      </c>
      <c r="L69" s="351">
        <f>51000+42933.33</f>
        <v>93933.33</v>
      </c>
      <c r="M69" s="260"/>
      <c r="Q69" s="260">
        <f t="shared" si="44"/>
        <v>1277999.9966666666</v>
      </c>
    </row>
    <row r="70" spans="1:20" x14ac:dyDescent="0.35">
      <c r="A70" s="259">
        <v>3</v>
      </c>
      <c r="B70" s="350" t="s">
        <v>179</v>
      </c>
      <c r="C70" s="350" t="s">
        <v>240</v>
      </c>
      <c r="D70" s="534"/>
      <c r="E70" s="351">
        <v>171730</v>
      </c>
      <c r="F70" s="524" t="s">
        <v>405</v>
      </c>
      <c r="G70" s="351">
        <v>21660</v>
      </c>
      <c r="H70" s="351">
        <v>21660</v>
      </c>
      <c r="I70" s="351">
        <v>21660</v>
      </c>
      <c r="J70" s="351">
        <v>21660</v>
      </c>
      <c r="K70" s="351">
        <v>20320</v>
      </c>
      <c r="L70" s="351">
        <f>20320+10400</f>
        <v>30720</v>
      </c>
      <c r="M70" s="260"/>
      <c r="Q70" s="260">
        <f t="shared" si="44"/>
        <v>309410</v>
      </c>
    </row>
    <row r="71" spans="1:20" x14ac:dyDescent="0.35">
      <c r="A71" s="259">
        <v>4</v>
      </c>
      <c r="B71" s="350" t="s">
        <v>151</v>
      </c>
      <c r="C71" s="350" t="s">
        <v>224</v>
      </c>
      <c r="D71" s="534"/>
      <c r="E71" s="351">
        <v>146480</v>
      </c>
      <c r="F71" s="524" t="s">
        <v>405</v>
      </c>
      <c r="G71" s="351">
        <v>20000</v>
      </c>
      <c r="H71" s="351">
        <v>13904</v>
      </c>
      <c r="I71" s="351">
        <v>13904</v>
      </c>
      <c r="J71" s="351">
        <v>13904</v>
      </c>
      <c r="K71" s="351">
        <v>7808</v>
      </c>
      <c r="L71" s="351"/>
      <c r="M71" s="260"/>
      <c r="Q71" s="260">
        <f t="shared" si="44"/>
        <v>216000</v>
      </c>
    </row>
    <row r="72" spans="1:20" x14ac:dyDescent="0.35">
      <c r="A72" s="259">
        <v>5</v>
      </c>
      <c r="B72" t="s">
        <v>66</v>
      </c>
      <c r="C72" t="s">
        <v>241</v>
      </c>
      <c r="E72" s="349">
        <v>50000</v>
      </c>
      <c r="F72" s="524" t="s">
        <v>405</v>
      </c>
      <c r="G72" s="349"/>
      <c r="H72" s="349">
        <v>0</v>
      </c>
      <c r="I72" s="349">
        <v>0</v>
      </c>
      <c r="J72" s="349">
        <v>0</v>
      </c>
      <c r="K72" s="349">
        <v>0</v>
      </c>
      <c r="L72" s="349">
        <v>0</v>
      </c>
      <c r="M72" s="260"/>
      <c r="Q72" s="260">
        <f t="shared" si="44"/>
        <v>50000</v>
      </c>
    </row>
    <row r="73" spans="1:20" x14ac:dyDescent="0.35">
      <c r="A73" s="259">
        <v>6</v>
      </c>
      <c r="B73" t="s">
        <v>242</v>
      </c>
      <c r="C73" t="s">
        <v>243</v>
      </c>
      <c r="E73" s="349">
        <v>18166.5</v>
      </c>
      <c r="F73" s="502" t="s">
        <v>244</v>
      </c>
      <c r="G73" s="349"/>
      <c r="H73" s="349">
        <v>0</v>
      </c>
      <c r="I73" s="349">
        <v>0</v>
      </c>
      <c r="J73" s="349">
        <v>0</v>
      </c>
      <c r="K73" s="349">
        <v>0</v>
      </c>
      <c r="L73" s="349">
        <v>0</v>
      </c>
      <c r="M73" s="260"/>
      <c r="Q73" s="260">
        <f t="shared" si="44"/>
        <v>18166.5</v>
      </c>
    </row>
    <row r="74" spans="1:20" x14ac:dyDescent="0.35">
      <c r="A74" s="259">
        <v>7</v>
      </c>
      <c r="B74" t="s">
        <v>245</v>
      </c>
      <c r="C74" t="s">
        <v>246</v>
      </c>
      <c r="E74" s="349">
        <v>257400</v>
      </c>
      <c r="F74" s="502" t="s">
        <v>247</v>
      </c>
      <c r="G74" s="349"/>
      <c r="H74" s="349"/>
      <c r="I74" s="349"/>
      <c r="J74" s="349"/>
      <c r="K74" s="349"/>
      <c r="L74" s="351">
        <v>9100</v>
      </c>
      <c r="M74" s="260"/>
      <c r="Q74" s="260">
        <f t="shared" si="44"/>
        <v>266500</v>
      </c>
    </row>
    <row r="75" spans="1:20" x14ac:dyDescent="0.35">
      <c r="A75" s="358"/>
      <c r="B75" s="358"/>
      <c r="C75" s="358"/>
      <c r="D75" s="535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9">
        <f>SUM(Q68:Q74)</f>
        <v>3682219.0776190478</v>
      </c>
    </row>
  </sheetData>
  <sheetProtection selectLockedCells="1" selectUnlockedCells="1"/>
  <phoneticPr fontId="7" type="noConversion"/>
  <pageMargins left="0.7" right="0.7" top="0.75" bottom="0.75" header="0.3" footer="0.3"/>
  <pageSetup paperSize="9" scale="2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B49E-C0E3-4D2E-8A7A-F3854ED0A94E}">
  <sheetPr>
    <pageSetUpPr fitToPage="1"/>
  </sheetPr>
  <dimension ref="B1:M68"/>
  <sheetViews>
    <sheetView view="pageBreakPreview" zoomScale="90" zoomScaleNormal="100" zoomScaleSheetLayoutView="90" workbookViewId="0">
      <selection activeCell="D5" sqref="D5"/>
    </sheetView>
  </sheetViews>
  <sheetFormatPr defaultRowHeight="14.5" x14ac:dyDescent="0.35"/>
  <cols>
    <col min="1" max="1" width="2.90625" customWidth="1"/>
    <col min="2" max="2" width="5.1796875" bestFit="1" customWidth="1"/>
    <col min="3" max="3" width="25.6328125" customWidth="1"/>
    <col min="4" max="4" width="18.90625" customWidth="1"/>
    <col min="5" max="5" width="17.90625" customWidth="1"/>
    <col min="6" max="6" width="17.54296875" style="260" customWidth="1"/>
    <col min="7" max="7" width="15" customWidth="1"/>
    <col min="8" max="8" width="15.1796875" style="260" customWidth="1"/>
    <col min="9" max="9" width="18.08984375" customWidth="1"/>
    <col min="10" max="10" width="13.54296875" customWidth="1"/>
    <col min="11" max="11" width="13.81640625" customWidth="1"/>
    <col min="12" max="12" width="13.36328125" customWidth="1"/>
    <col min="13" max="13" width="11.81640625" customWidth="1"/>
    <col min="14" max="14" width="15" customWidth="1"/>
    <col min="15" max="15" width="11.90625" customWidth="1"/>
    <col min="16" max="16" width="12.6328125" customWidth="1"/>
    <col min="17" max="17" width="10.81640625" customWidth="1"/>
    <col min="18" max="18" width="16.1796875" customWidth="1"/>
  </cols>
  <sheetData>
    <row r="1" spans="2:13" ht="29" customHeight="1" thickBot="1" x14ac:dyDescent="0.4">
      <c r="B1" s="536"/>
      <c r="C1" s="537"/>
      <c r="D1" s="538">
        <v>44826</v>
      </c>
      <c r="E1" s="538">
        <v>44857</v>
      </c>
      <c r="F1" s="538">
        <v>44889</v>
      </c>
      <c r="G1" s="538">
        <v>44920</v>
      </c>
      <c r="H1" s="538">
        <v>44952</v>
      </c>
      <c r="I1" s="539" t="s">
        <v>393</v>
      </c>
      <c r="J1" s="539" t="s">
        <v>204</v>
      </c>
    </row>
    <row r="2" spans="2:13" x14ac:dyDescent="0.35">
      <c r="B2" s="372">
        <v>1</v>
      </c>
      <c r="C2" s="495" t="s">
        <v>336</v>
      </c>
      <c r="D2" s="485">
        <f>5401613.56*4.45</f>
        <v>24037180.342</v>
      </c>
      <c r="E2" s="485">
        <f>5426613.56*4.45</f>
        <v>24148430.342</v>
      </c>
      <c r="F2" s="485">
        <f>5451613.56*4.45</f>
        <v>24259680.342</v>
      </c>
      <c r="G2" s="485">
        <f>5476613.56*4.45</f>
        <v>24370930.342</v>
      </c>
      <c r="H2" s="485"/>
      <c r="I2" s="473">
        <f>MAX(D2:H2)</f>
        <v>24370930.342</v>
      </c>
      <c r="J2" s="477">
        <f t="shared" ref="J2:J3" si="0">LOOKUP(I2,D2:H2,D$1:H$1)</f>
        <v>44920</v>
      </c>
    </row>
    <row r="3" spans="2:13" x14ac:dyDescent="0.35">
      <c r="B3" s="370">
        <f>1+B2</f>
        <v>2</v>
      </c>
      <c r="C3" s="491" t="s">
        <v>335</v>
      </c>
      <c r="D3" s="475">
        <f>(1200607+1873301.6)*3.85</f>
        <v>11834548.110000001</v>
      </c>
      <c r="E3" s="475">
        <f>(1200607+1912301.6)*3.85</f>
        <v>11984698.110000001</v>
      </c>
      <c r="F3" s="475"/>
      <c r="G3" s="475"/>
      <c r="H3" s="475"/>
      <c r="I3" s="476">
        <f t="shared" ref="I3:I53" si="1">MAX(D3:H3)</f>
        <v>11984698.110000001</v>
      </c>
      <c r="J3" s="477">
        <f t="shared" si="0"/>
        <v>44857</v>
      </c>
    </row>
    <row r="4" spans="2:13" x14ac:dyDescent="0.35">
      <c r="B4" s="370">
        <f t="shared" ref="B4:B31" si="2">1+B3</f>
        <v>3</v>
      </c>
      <c r="C4" s="491" t="s">
        <v>334</v>
      </c>
      <c r="D4" s="475">
        <v>20000</v>
      </c>
      <c r="E4" s="475">
        <v>100000</v>
      </c>
      <c r="F4" s="475"/>
      <c r="G4" s="475"/>
      <c r="H4" s="475"/>
      <c r="I4" s="476">
        <f t="shared" si="1"/>
        <v>100000</v>
      </c>
      <c r="J4" s="477">
        <f>LOOKUP(I4,D4:H4,D$1:H$1)</f>
        <v>44857</v>
      </c>
    </row>
    <row r="5" spans="2:13" x14ac:dyDescent="0.35">
      <c r="B5" s="370">
        <f t="shared" si="2"/>
        <v>4</v>
      </c>
      <c r="C5" s="491" t="s">
        <v>149</v>
      </c>
      <c r="D5" s="475">
        <v>2112328.13</v>
      </c>
      <c r="E5" s="475">
        <v>2150296.88</v>
      </c>
      <c r="F5" s="475">
        <v>2188265.63</v>
      </c>
      <c r="G5" s="475"/>
      <c r="H5" s="475"/>
      <c r="I5" s="476">
        <f t="shared" si="1"/>
        <v>2188265.63</v>
      </c>
      <c r="J5" s="477">
        <f t="shared" ref="J5:J54" si="3">LOOKUP(I5,D5:H5,D$1:H$1)</f>
        <v>44889</v>
      </c>
    </row>
    <row r="6" spans="2:13" x14ac:dyDescent="0.35">
      <c r="B6" s="370">
        <f t="shared" si="2"/>
        <v>5</v>
      </c>
      <c r="C6" s="491" t="s">
        <v>155</v>
      </c>
      <c r="D6" s="475">
        <v>794247.91</v>
      </c>
      <c r="E6" s="475">
        <v>804747.91</v>
      </c>
      <c r="F6" s="475">
        <v>815247.91</v>
      </c>
      <c r="G6" s="475">
        <v>825747.91</v>
      </c>
      <c r="H6" s="475"/>
      <c r="I6" s="476">
        <f t="shared" si="1"/>
        <v>825747.91</v>
      </c>
      <c r="J6" s="477">
        <f t="shared" si="3"/>
        <v>44920</v>
      </c>
    </row>
    <row r="7" spans="2:13" x14ac:dyDescent="0.35">
      <c r="B7" s="370">
        <f t="shared" si="2"/>
        <v>6</v>
      </c>
      <c r="C7" s="491" t="s">
        <v>220</v>
      </c>
      <c r="D7" s="475">
        <v>4200</v>
      </c>
      <c r="E7" s="475">
        <v>14700</v>
      </c>
      <c r="F7" s="475">
        <v>25200</v>
      </c>
      <c r="G7" s="475">
        <v>35700</v>
      </c>
      <c r="H7" s="475"/>
      <c r="I7" s="476">
        <f t="shared" si="1"/>
        <v>35700</v>
      </c>
      <c r="J7" s="477">
        <f t="shared" si="3"/>
        <v>44920</v>
      </c>
      <c r="M7" s="260"/>
    </row>
    <row r="8" spans="2:13" x14ac:dyDescent="0.35">
      <c r="B8" s="370">
        <f t="shared" si="2"/>
        <v>7</v>
      </c>
      <c r="C8" s="491" t="s">
        <v>156</v>
      </c>
      <c r="D8" s="475">
        <v>156000</v>
      </c>
      <c r="E8" s="475">
        <v>180000</v>
      </c>
      <c r="F8" s="475">
        <v>272600</v>
      </c>
      <c r="G8" s="475">
        <v>305450</v>
      </c>
      <c r="H8" s="475"/>
      <c r="I8" s="476">
        <f t="shared" si="1"/>
        <v>305450</v>
      </c>
      <c r="J8" s="477">
        <f t="shared" si="3"/>
        <v>44920</v>
      </c>
    </row>
    <row r="9" spans="2:13" x14ac:dyDescent="0.35">
      <c r="B9" s="370">
        <f t="shared" si="2"/>
        <v>8</v>
      </c>
      <c r="C9" s="491" t="s">
        <v>165</v>
      </c>
      <c r="D9" s="475">
        <v>1100000</v>
      </c>
      <c r="E9" s="475">
        <v>1140000</v>
      </c>
      <c r="F9" s="475">
        <v>1180000</v>
      </c>
      <c r="G9" s="475">
        <v>1220000</v>
      </c>
      <c r="H9" s="475"/>
      <c r="I9" s="476">
        <f t="shared" si="1"/>
        <v>1220000</v>
      </c>
      <c r="J9" s="477">
        <f t="shared" si="3"/>
        <v>44920</v>
      </c>
    </row>
    <row r="10" spans="2:13" x14ac:dyDescent="0.35">
      <c r="B10" s="370">
        <f t="shared" si="2"/>
        <v>9</v>
      </c>
      <c r="C10" s="491" t="s">
        <v>153</v>
      </c>
      <c r="D10" s="475">
        <v>1561988.12</v>
      </c>
      <c r="E10" s="475">
        <v>1594892.92</v>
      </c>
      <c r="F10" s="475">
        <v>1715466.11</v>
      </c>
      <c r="G10" s="475">
        <v>2004716.11</v>
      </c>
      <c r="H10" s="475">
        <v>2329037.9509999999</v>
      </c>
      <c r="I10" s="476">
        <f t="shared" si="1"/>
        <v>2329037.9509999999</v>
      </c>
      <c r="J10" s="477">
        <f t="shared" si="3"/>
        <v>44952</v>
      </c>
    </row>
    <row r="11" spans="2:13" x14ac:dyDescent="0.35">
      <c r="B11" s="370">
        <f t="shared" si="2"/>
        <v>10</v>
      </c>
      <c r="C11" s="491" t="s">
        <v>368</v>
      </c>
      <c r="D11" s="475">
        <v>150000</v>
      </c>
      <c r="E11" s="475">
        <v>180000</v>
      </c>
      <c r="F11" s="475">
        <v>210000</v>
      </c>
      <c r="G11" s="475">
        <v>240000</v>
      </c>
      <c r="H11" s="475"/>
      <c r="I11" s="476">
        <f t="shared" si="1"/>
        <v>240000</v>
      </c>
      <c r="J11" s="477">
        <f t="shared" si="3"/>
        <v>44920</v>
      </c>
    </row>
    <row r="12" spans="2:13" x14ac:dyDescent="0.35">
      <c r="B12" s="552">
        <f t="shared" si="2"/>
        <v>11</v>
      </c>
      <c r="C12" s="553" t="s">
        <v>158</v>
      </c>
      <c r="D12" s="554">
        <f>94650-5600</f>
        <v>89050</v>
      </c>
      <c r="E12" s="556">
        <f>127310-5600</f>
        <v>121710</v>
      </c>
      <c r="F12" s="556">
        <f>159970-5600</f>
        <v>154370</v>
      </c>
      <c r="G12" s="556">
        <f>198970-5600</f>
        <v>193370</v>
      </c>
      <c r="H12" s="554"/>
      <c r="I12" s="555">
        <f t="shared" si="1"/>
        <v>193370</v>
      </c>
      <c r="J12" s="557">
        <f t="shared" si="3"/>
        <v>44920</v>
      </c>
    </row>
    <row r="13" spans="2:13" x14ac:dyDescent="0.35">
      <c r="B13" s="370">
        <f t="shared" si="2"/>
        <v>12</v>
      </c>
      <c r="C13" s="491" t="s">
        <v>315</v>
      </c>
      <c r="D13" s="475">
        <v>55000</v>
      </c>
      <c r="E13" s="475"/>
      <c r="F13" s="475"/>
      <c r="G13" s="475"/>
      <c r="H13" s="475"/>
      <c r="I13" s="476">
        <f t="shared" si="1"/>
        <v>55000</v>
      </c>
      <c r="J13" s="477">
        <f t="shared" si="3"/>
        <v>44826</v>
      </c>
    </row>
    <row r="14" spans="2:13" x14ac:dyDescent="0.35">
      <c r="B14" s="370">
        <f t="shared" si="2"/>
        <v>13</v>
      </c>
      <c r="C14" s="491" t="s">
        <v>162</v>
      </c>
      <c r="D14" s="475">
        <v>6261284.4500000002</v>
      </c>
      <c r="E14" s="475">
        <v>6547316.8399999999</v>
      </c>
      <c r="F14" s="475">
        <v>6850932.5099999998</v>
      </c>
      <c r="G14" s="475">
        <v>7116501.1900000004</v>
      </c>
      <c r="H14" s="475"/>
      <c r="I14" s="476">
        <f t="shared" si="1"/>
        <v>7116501.1900000004</v>
      </c>
      <c r="J14" s="477">
        <f t="shared" si="3"/>
        <v>44920</v>
      </c>
    </row>
    <row r="15" spans="2:13" x14ac:dyDescent="0.35">
      <c r="B15" s="552">
        <f t="shared" si="2"/>
        <v>14</v>
      </c>
      <c r="C15" s="553" t="s">
        <v>50</v>
      </c>
      <c r="D15" s="554">
        <f>950064.52-448000</f>
        <v>502064.52</v>
      </c>
      <c r="E15" s="554">
        <f>1058064.52-448000</f>
        <v>610064.52</v>
      </c>
      <c r="F15" s="554">
        <f>1166064.52-448000</f>
        <v>718064.52</v>
      </c>
      <c r="G15" s="554">
        <f>1327397.85-448000</f>
        <v>879397.85000000009</v>
      </c>
      <c r="H15" s="554"/>
      <c r="I15" s="555">
        <f t="shared" si="1"/>
        <v>879397.85000000009</v>
      </c>
      <c r="J15" s="557">
        <f t="shared" si="3"/>
        <v>44920</v>
      </c>
    </row>
    <row r="16" spans="2:13" x14ac:dyDescent="0.35">
      <c r="B16" s="552">
        <f t="shared" si="2"/>
        <v>15</v>
      </c>
      <c r="C16" s="553" t="s">
        <v>161</v>
      </c>
      <c r="D16" s="554">
        <f>84750-40320</f>
        <v>44430</v>
      </c>
      <c r="E16" s="554">
        <f>98510-40320</f>
        <v>58190</v>
      </c>
      <c r="F16" s="554">
        <f>113620-40320</f>
        <v>73300</v>
      </c>
      <c r="G16" s="554">
        <f>119420-40320</f>
        <v>79100</v>
      </c>
      <c r="H16" s="554"/>
      <c r="I16" s="555">
        <f t="shared" si="1"/>
        <v>79100</v>
      </c>
      <c r="J16" s="557">
        <f t="shared" si="3"/>
        <v>44920</v>
      </c>
    </row>
    <row r="17" spans="2:10" x14ac:dyDescent="0.35">
      <c r="B17" s="578">
        <f t="shared" si="2"/>
        <v>16</v>
      </c>
      <c r="C17" s="579" t="s">
        <v>305</v>
      </c>
      <c r="D17" s="580">
        <f>305580-110780</f>
        <v>194800</v>
      </c>
      <c r="E17" s="580">
        <f>375580-110780</f>
        <v>264800</v>
      </c>
      <c r="F17" s="580">
        <f>463080-110780</f>
        <v>352300</v>
      </c>
      <c r="G17" s="580">
        <f>498080-110780</f>
        <v>387300</v>
      </c>
      <c r="H17" s="580">
        <f>550580-110780</f>
        <v>439800</v>
      </c>
      <c r="I17" s="581">
        <f t="shared" si="1"/>
        <v>439800</v>
      </c>
      <c r="J17" s="582">
        <f t="shared" si="3"/>
        <v>44952</v>
      </c>
    </row>
    <row r="18" spans="2:10" x14ac:dyDescent="0.35">
      <c r="B18" s="370">
        <f t="shared" si="2"/>
        <v>17</v>
      </c>
      <c r="C18" s="491" t="s">
        <v>332</v>
      </c>
      <c r="D18" s="475">
        <v>254600</v>
      </c>
      <c r="E18" s="475">
        <v>275600</v>
      </c>
      <c r="F18" s="475">
        <v>338400</v>
      </c>
      <c r="G18" s="475">
        <v>372600</v>
      </c>
      <c r="H18" s="475">
        <v>389100</v>
      </c>
      <c r="I18" s="476">
        <f t="shared" si="1"/>
        <v>389100</v>
      </c>
      <c r="J18" s="477">
        <f t="shared" si="3"/>
        <v>44952</v>
      </c>
    </row>
    <row r="19" spans="2:10" x14ac:dyDescent="0.35">
      <c r="B19" s="370">
        <f t="shared" si="2"/>
        <v>18</v>
      </c>
      <c r="C19" s="491" t="s">
        <v>333</v>
      </c>
      <c r="D19" s="475">
        <v>0</v>
      </c>
      <c r="E19" s="475">
        <v>33000</v>
      </c>
      <c r="F19" s="475"/>
      <c r="G19" s="475"/>
      <c r="H19" s="475"/>
      <c r="I19" s="476">
        <f t="shared" si="1"/>
        <v>33000</v>
      </c>
      <c r="J19" s="477">
        <f t="shared" si="3"/>
        <v>44857</v>
      </c>
    </row>
    <row r="20" spans="2:10" x14ac:dyDescent="0.35">
      <c r="B20" s="552">
        <f t="shared" si="2"/>
        <v>19</v>
      </c>
      <c r="C20" s="553" t="s">
        <v>160</v>
      </c>
      <c r="D20" s="554">
        <f>78072-40572</f>
        <v>37500</v>
      </c>
      <c r="E20" s="554">
        <f>90572-40572</f>
        <v>50000</v>
      </c>
      <c r="F20" s="554">
        <f>103072-40572</f>
        <v>62500</v>
      </c>
      <c r="G20" s="554"/>
      <c r="H20" s="554"/>
      <c r="I20" s="555">
        <f t="shared" si="1"/>
        <v>62500</v>
      </c>
      <c r="J20" s="557">
        <f t="shared" si="3"/>
        <v>44889</v>
      </c>
    </row>
    <row r="21" spans="2:10" x14ac:dyDescent="0.35">
      <c r="B21" s="370">
        <f t="shared" si="2"/>
        <v>20</v>
      </c>
      <c r="C21" s="491" t="s">
        <v>168</v>
      </c>
      <c r="D21" s="475">
        <v>51275</v>
      </c>
      <c r="E21" s="475">
        <v>62775</v>
      </c>
      <c r="F21" s="475">
        <v>88775</v>
      </c>
      <c r="G21" s="475">
        <v>143350</v>
      </c>
      <c r="H21" s="475"/>
      <c r="I21" s="476">
        <f t="shared" si="1"/>
        <v>143350</v>
      </c>
      <c r="J21" s="477">
        <f t="shared" si="3"/>
        <v>44920</v>
      </c>
    </row>
    <row r="22" spans="2:10" x14ac:dyDescent="0.35">
      <c r="B22" s="552">
        <f t="shared" si="2"/>
        <v>21</v>
      </c>
      <c r="C22" s="553" t="s">
        <v>62</v>
      </c>
      <c r="D22" s="554">
        <f>2454736-D56</f>
        <v>1295736</v>
      </c>
      <c r="E22" s="554">
        <f>2706194-D56</f>
        <v>1547194</v>
      </c>
      <c r="F22" s="554">
        <f>2911944-D56</f>
        <v>1752944</v>
      </c>
      <c r="G22" s="554">
        <f>3117694-D56</f>
        <v>1958694</v>
      </c>
      <c r="H22" s="554"/>
      <c r="I22" s="555">
        <f t="shared" si="1"/>
        <v>1958694</v>
      </c>
      <c r="J22" s="477">
        <f t="shared" si="3"/>
        <v>44920</v>
      </c>
    </row>
    <row r="23" spans="2:10" x14ac:dyDescent="0.35">
      <c r="B23" s="370">
        <f t="shared" si="2"/>
        <v>22</v>
      </c>
      <c r="C23" s="491" t="s">
        <v>64</v>
      </c>
      <c r="D23" s="475">
        <v>105606</v>
      </c>
      <c r="E23" s="475">
        <v>197080.42</v>
      </c>
      <c r="F23" s="475">
        <v>297925.13</v>
      </c>
      <c r="G23" s="475">
        <v>397704.42</v>
      </c>
      <c r="H23" s="475"/>
      <c r="I23" s="476">
        <f t="shared" si="1"/>
        <v>397704.42</v>
      </c>
      <c r="J23" s="477">
        <f t="shared" si="3"/>
        <v>44920</v>
      </c>
    </row>
    <row r="24" spans="2:10" x14ac:dyDescent="0.35">
      <c r="B24" s="552">
        <f t="shared" si="2"/>
        <v>23</v>
      </c>
      <c r="C24" s="553" t="s">
        <v>66</v>
      </c>
      <c r="D24" s="554">
        <v>0</v>
      </c>
      <c r="E24" s="554">
        <v>81250</v>
      </c>
      <c r="F24" s="554">
        <v>0</v>
      </c>
      <c r="G24" s="554">
        <f>700731.22-554892</f>
        <v>145839.21999999997</v>
      </c>
      <c r="H24" s="554"/>
      <c r="I24" s="555">
        <f t="shared" ref="I24" si="4">MAX(D24:H24)</f>
        <v>145839.21999999997</v>
      </c>
      <c r="J24" s="557">
        <f t="shared" ref="J24" si="5">LOOKUP(I24,D24:H24,D$1:H$1)</f>
        <v>44920</v>
      </c>
    </row>
    <row r="25" spans="2:10" x14ac:dyDescent="0.35">
      <c r="B25" s="370">
        <f t="shared" si="2"/>
        <v>24</v>
      </c>
      <c r="C25" s="491" t="s">
        <v>330</v>
      </c>
      <c r="D25" s="475">
        <v>18600</v>
      </c>
      <c r="E25" s="475"/>
      <c r="F25" s="475"/>
      <c r="G25" s="475"/>
      <c r="H25" s="475"/>
      <c r="I25" s="476">
        <f t="shared" si="1"/>
        <v>18600</v>
      </c>
      <c r="J25" s="477">
        <f t="shared" si="3"/>
        <v>44826</v>
      </c>
    </row>
    <row r="26" spans="2:10" x14ac:dyDescent="0.35">
      <c r="B26" s="370">
        <f t="shared" si="2"/>
        <v>25</v>
      </c>
      <c r="C26" s="491" t="s">
        <v>69</v>
      </c>
      <c r="D26" s="475">
        <v>23600</v>
      </c>
      <c r="E26" s="475">
        <v>29952.52</v>
      </c>
      <c r="F26" s="475">
        <v>35852.520000000004</v>
      </c>
      <c r="G26" s="475">
        <v>41752.519999999997</v>
      </c>
      <c r="H26" s="475"/>
      <c r="I26" s="476">
        <f t="shared" si="1"/>
        <v>41752.519999999997</v>
      </c>
      <c r="J26" s="477">
        <f t="shared" si="3"/>
        <v>44920</v>
      </c>
    </row>
    <row r="27" spans="2:10" x14ac:dyDescent="0.35">
      <c r="B27" s="370">
        <f t="shared" si="2"/>
        <v>26</v>
      </c>
      <c r="C27" s="491" t="s">
        <v>340</v>
      </c>
      <c r="D27" s="475">
        <v>54000</v>
      </c>
      <c r="E27" s="475">
        <v>228600</v>
      </c>
      <c r="F27" s="475"/>
      <c r="G27" s="475"/>
      <c r="H27" s="475"/>
      <c r="I27" s="476">
        <f t="shared" si="1"/>
        <v>228600</v>
      </c>
      <c r="J27" s="477">
        <f t="shared" si="3"/>
        <v>44857</v>
      </c>
    </row>
    <row r="28" spans="2:10" x14ac:dyDescent="0.35">
      <c r="B28" s="370">
        <f t="shared" si="2"/>
        <v>27</v>
      </c>
      <c r="C28" s="548" t="s">
        <v>71</v>
      </c>
      <c r="D28" s="549">
        <f>22000*3.85</f>
        <v>84700</v>
      </c>
      <c r="E28" s="549">
        <f>44000*3.85</f>
        <v>169400</v>
      </c>
      <c r="F28" s="549"/>
      <c r="G28" s="549"/>
      <c r="H28" s="549">
        <f>275156*3.85</f>
        <v>1059350.6000000001</v>
      </c>
      <c r="I28" s="476">
        <f t="shared" si="1"/>
        <v>1059350.6000000001</v>
      </c>
      <c r="J28" s="477">
        <f t="shared" si="3"/>
        <v>44952</v>
      </c>
    </row>
    <row r="29" spans="2:10" x14ac:dyDescent="0.35">
      <c r="B29" s="370">
        <f t="shared" si="2"/>
        <v>28</v>
      </c>
      <c r="C29" s="491" t="s">
        <v>231</v>
      </c>
      <c r="D29" s="475">
        <f>55731.25*4.45</f>
        <v>248004.0625</v>
      </c>
      <c r="E29" s="475">
        <f>101131.25*4.45</f>
        <v>450034.0625</v>
      </c>
      <c r="F29" s="475"/>
      <c r="G29" s="475"/>
      <c r="H29" s="475"/>
      <c r="I29" s="476">
        <f t="shared" si="1"/>
        <v>450034.0625</v>
      </c>
      <c r="J29" s="477">
        <f t="shared" si="3"/>
        <v>44857</v>
      </c>
    </row>
    <row r="30" spans="2:10" x14ac:dyDescent="0.35">
      <c r="B30" s="370">
        <f t="shared" si="2"/>
        <v>29</v>
      </c>
      <c r="C30" s="491" t="s">
        <v>331</v>
      </c>
      <c r="D30" s="475">
        <v>300000</v>
      </c>
      <c r="E30" s="475">
        <v>300000</v>
      </c>
      <c r="F30" s="475">
        <v>340000</v>
      </c>
      <c r="G30" s="475"/>
      <c r="H30" s="475"/>
      <c r="I30" s="476">
        <f t="shared" si="1"/>
        <v>340000</v>
      </c>
      <c r="J30" s="477">
        <f t="shared" si="3"/>
        <v>44889</v>
      </c>
    </row>
    <row r="31" spans="2:10" x14ac:dyDescent="0.35">
      <c r="B31" s="370">
        <f t="shared" si="2"/>
        <v>30</v>
      </c>
      <c r="C31" s="491" t="s">
        <v>337</v>
      </c>
      <c r="D31" s="475"/>
      <c r="E31" s="475"/>
      <c r="F31" s="475"/>
      <c r="G31" s="475">
        <v>33000</v>
      </c>
      <c r="H31" s="475"/>
      <c r="I31" s="476">
        <f t="shared" si="1"/>
        <v>33000</v>
      </c>
      <c r="J31" s="477">
        <f t="shared" si="3"/>
        <v>44920</v>
      </c>
    </row>
    <row r="32" spans="2:10" ht="15" thickBot="1" x14ac:dyDescent="0.4">
      <c r="B32" s="386">
        <f>1+B31</f>
        <v>31</v>
      </c>
      <c r="C32" s="496" t="s">
        <v>339</v>
      </c>
      <c r="D32" s="478"/>
      <c r="E32" s="478">
        <v>20000</v>
      </c>
      <c r="F32" s="478">
        <v>40000</v>
      </c>
      <c r="G32" s="478"/>
      <c r="H32" s="478"/>
      <c r="I32" s="479">
        <f t="shared" si="1"/>
        <v>40000</v>
      </c>
      <c r="J32" s="480">
        <f t="shared" si="3"/>
        <v>44889</v>
      </c>
    </row>
    <row r="33" spans="2:10" ht="15" thickBot="1" x14ac:dyDescent="0.4">
      <c r="B33" s="550" t="s">
        <v>394</v>
      </c>
      <c r="C33" s="259"/>
      <c r="D33" s="353"/>
      <c r="E33" s="353"/>
      <c r="F33" s="353"/>
      <c r="G33" s="353"/>
      <c r="H33" s="353"/>
      <c r="I33" s="313"/>
      <c r="J33" s="481"/>
    </row>
    <row r="34" spans="2:10" x14ac:dyDescent="0.35">
      <c r="B34" s="368">
        <v>1</v>
      </c>
      <c r="C34" s="490" t="s">
        <v>338</v>
      </c>
      <c r="D34" s="482">
        <v>1917786</v>
      </c>
      <c r="E34" s="369">
        <v>2060781</v>
      </c>
      <c r="F34" s="369">
        <v>2147939</v>
      </c>
      <c r="G34" s="369">
        <v>2656236</v>
      </c>
      <c r="H34" s="472">
        <v>2657537</v>
      </c>
      <c r="I34" s="483">
        <f t="shared" si="1"/>
        <v>2657537</v>
      </c>
      <c r="J34" s="474">
        <f t="shared" si="3"/>
        <v>44952</v>
      </c>
    </row>
    <row r="35" spans="2:10" x14ac:dyDescent="0.35">
      <c r="B35" s="370">
        <f>+B34+1</f>
        <v>2</v>
      </c>
      <c r="C35" s="491" t="s">
        <v>80</v>
      </c>
      <c r="D35" s="371">
        <v>109829.94</v>
      </c>
      <c r="E35" s="371">
        <v>191207.84285714285</v>
      </c>
      <c r="F35" s="475">
        <v>191207.84285714285</v>
      </c>
      <c r="G35" s="475">
        <v>241013.44</v>
      </c>
      <c r="H35" s="475">
        <v>285755.52000000002</v>
      </c>
      <c r="I35" s="484">
        <f t="shared" si="1"/>
        <v>285755.52000000002</v>
      </c>
      <c r="J35" s="477">
        <f t="shared" si="3"/>
        <v>44952</v>
      </c>
    </row>
    <row r="36" spans="2:10" x14ac:dyDescent="0.35">
      <c r="B36" s="372">
        <v>3</v>
      </c>
      <c r="C36" s="495" t="s">
        <v>148</v>
      </c>
      <c r="D36" s="485">
        <v>17657358.289999999</v>
      </c>
      <c r="E36" s="485"/>
      <c r="F36" s="485"/>
      <c r="G36" s="485"/>
      <c r="H36" s="485"/>
      <c r="I36" s="486">
        <f>MAX(D36:H36)</f>
        <v>17657358.289999999</v>
      </c>
      <c r="J36" s="477">
        <f t="shared" si="3"/>
        <v>44826</v>
      </c>
    </row>
    <row r="37" spans="2:10" ht="15" thickBot="1" x14ac:dyDescent="0.4">
      <c r="B37" s="487">
        <v>4</v>
      </c>
      <c r="C37" s="496" t="s">
        <v>395</v>
      </c>
      <c r="D37" s="386"/>
      <c r="E37" s="386"/>
      <c r="F37" s="386"/>
      <c r="G37" s="488">
        <v>8020</v>
      </c>
      <c r="H37" s="386"/>
      <c r="I37" s="479">
        <f t="shared" ref="I37" si="6">MAX(D37:H37)</f>
        <v>8020</v>
      </c>
      <c r="J37" s="480">
        <f t="shared" si="3"/>
        <v>44920</v>
      </c>
    </row>
    <row r="38" spans="2:10" ht="15" thickBot="1" x14ac:dyDescent="0.4">
      <c r="B38" s="361" t="s">
        <v>396</v>
      </c>
      <c r="E38" s="353"/>
      <c r="F38" s="353"/>
      <c r="G38" s="353"/>
      <c r="H38" s="320"/>
      <c r="I38" s="313">
        <f t="shared" si="1"/>
        <v>0</v>
      </c>
      <c r="J38" s="489">
        <v>0</v>
      </c>
    </row>
    <row r="39" spans="2:10" x14ac:dyDescent="0.35">
      <c r="B39" s="368">
        <v>1</v>
      </c>
      <c r="C39" s="490" t="s">
        <v>172</v>
      </c>
      <c r="D39" s="369"/>
      <c r="E39" s="472">
        <v>35415</v>
      </c>
      <c r="F39" s="472"/>
      <c r="G39" s="472"/>
      <c r="H39" s="472"/>
      <c r="I39" s="483">
        <f t="shared" si="1"/>
        <v>35415</v>
      </c>
      <c r="J39" s="474">
        <f t="shared" si="3"/>
        <v>44857</v>
      </c>
    </row>
    <row r="40" spans="2:10" x14ac:dyDescent="0.35">
      <c r="B40" s="370">
        <f>1+B39</f>
        <v>2</v>
      </c>
      <c r="C40" s="491" t="s">
        <v>341</v>
      </c>
      <c r="D40" s="383"/>
      <c r="E40" s="475">
        <v>31758</v>
      </c>
      <c r="F40" s="475">
        <v>83758</v>
      </c>
      <c r="G40" s="475"/>
      <c r="H40" s="475"/>
      <c r="I40" s="484">
        <f t="shared" si="1"/>
        <v>83758</v>
      </c>
      <c r="J40" s="477">
        <f t="shared" si="3"/>
        <v>44889</v>
      </c>
    </row>
    <row r="41" spans="2:10" x14ac:dyDescent="0.35">
      <c r="B41" s="370">
        <f t="shared" ref="B41:B53" si="7">1+B40</f>
        <v>3</v>
      </c>
      <c r="C41" s="491" t="s">
        <v>342</v>
      </c>
      <c r="D41" s="383"/>
      <c r="E41" s="475">
        <f>5500*3.676</f>
        <v>20218</v>
      </c>
      <c r="F41" s="475"/>
      <c r="G41" s="475"/>
      <c r="H41" s="475"/>
      <c r="I41" s="484">
        <f t="shared" si="1"/>
        <v>20218</v>
      </c>
      <c r="J41" s="477">
        <f t="shared" si="3"/>
        <v>44857</v>
      </c>
    </row>
    <row r="42" spans="2:10" x14ac:dyDescent="0.35">
      <c r="B42" s="370">
        <f t="shared" si="7"/>
        <v>4</v>
      </c>
      <c r="C42" s="491" t="s">
        <v>343</v>
      </c>
      <c r="D42" s="383"/>
      <c r="E42" s="383"/>
      <c r="F42" s="475">
        <v>84000</v>
      </c>
      <c r="G42" s="475"/>
      <c r="H42" s="475">
        <v>107500</v>
      </c>
      <c r="I42" s="484">
        <f t="shared" si="1"/>
        <v>107500</v>
      </c>
      <c r="J42" s="477">
        <f t="shared" si="3"/>
        <v>44952</v>
      </c>
    </row>
    <row r="43" spans="2:10" x14ac:dyDescent="0.35">
      <c r="B43" s="370">
        <f t="shared" si="7"/>
        <v>5</v>
      </c>
      <c r="C43" s="491" t="s">
        <v>344</v>
      </c>
      <c r="D43" s="383"/>
      <c r="E43" s="475"/>
      <c r="F43" s="475">
        <v>202505.5</v>
      </c>
      <c r="G43" s="475"/>
      <c r="H43" s="475"/>
      <c r="I43" s="484">
        <f t="shared" si="1"/>
        <v>202505.5</v>
      </c>
      <c r="J43" s="477">
        <f t="shared" si="3"/>
        <v>44889</v>
      </c>
    </row>
    <row r="44" spans="2:10" x14ac:dyDescent="0.35">
      <c r="B44" s="370">
        <f t="shared" si="7"/>
        <v>6</v>
      </c>
      <c r="C44" s="383" t="s">
        <v>345</v>
      </c>
      <c r="D44" s="383"/>
      <c r="E44" s="475"/>
      <c r="F44" s="383"/>
      <c r="G44" s="475">
        <v>159899.6</v>
      </c>
      <c r="H44" s="475"/>
      <c r="I44" s="484">
        <f t="shared" si="1"/>
        <v>159899.6</v>
      </c>
      <c r="J44" s="477">
        <f t="shared" si="3"/>
        <v>44920</v>
      </c>
    </row>
    <row r="45" spans="2:10" x14ac:dyDescent="0.35">
      <c r="B45" s="370">
        <f t="shared" si="7"/>
        <v>7</v>
      </c>
      <c r="C45" s="383" t="s">
        <v>346</v>
      </c>
      <c r="D45" s="383"/>
      <c r="E45" s="475"/>
      <c r="F45" s="383"/>
      <c r="G45" s="475">
        <v>169096</v>
      </c>
      <c r="H45" s="475"/>
      <c r="I45" s="484">
        <f t="shared" si="1"/>
        <v>169096</v>
      </c>
      <c r="J45" s="477">
        <f t="shared" si="3"/>
        <v>44920</v>
      </c>
    </row>
    <row r="46" spans="2:10" x14ac:dyDescent="0.35">
      <c r="B46" s="370">
        <f t="shared" si="7"/>
        <v>8</v>
      </c>
      <c r="C46" s="383" t="s">
        <v>347</v>
      </c>
      <c r="D46" s="383"/>
      <c r="E46" s="475"/>
      <c r="F46" s="383"/>
      <c r="G46" s="475">
        <v>81480</v>
      </c>
      <c r="H46" s="475"/>
      <c r="I46" s="484">
        <f t="shared" si="1"/>
        <v>81480</v>
      </c>
      <c r="J46" s="477">
        <f t="shared" si="3"/>
        <v>44920</v>
      </c>
    </row>
    <row r="47" spans="2:10" x14ac:dyDescent="0.35">
      <c r="B47" s="370">
        <f t="shared" si="7"/>
        <v>9</v>
      </c>
      <c r="C47" s="383" t="s">
        <v>352</v>
      </c>
      <c r="D47" s="383"/>
      <c r="E47" s="475"/>
      <c r="F47" s="383"/>
      <c r="G47" s="383"/>
      <c r="H47" s="475">
        <v>38544</v>
      </c>
      <c r="I47" s="484">
        <f t="shared" si="1"/>
        <v>38544</v>
      </c>
      <c r="J47" s="477">
        <f t="shared" si="3"/>
        <v>44952</v>
      </c>
    </row>
    <row r="48" spans="2:10" x14ac:dyDescent="0.35">
      <c r="B48" s="370">
        <f t="shared" si="7"/>
        <v>10</v>
      </c>
      <c r="C48" s="383" t="s">
        <v>353</v>
      </c>
      <c r="D48" s="383"/>
      <c r="E48" s="475"/>
      <c r="F48" s="383"/>
      <c r="G48" s="383"/>
      <c r="H48" s="475">
        <v>56817.599999999999</v>
      </c>
      <c r="I48" s="484">
        <f t="shared" si="1"/>
        <v>56817.599999999999</v>
      </c>
      <c r="J48" s="477">
        <f t="shared" si="3"/>
        <v>44952</v>
      </c>
    </row>
    <row r="49" spans="2:10" x14ac:dyDescent="0.35">
      <c r="B49" s="370">
        <f t="shared" si="7"/>
        <v>11</v>
      </c>
      <c r="C49" s="383" t="s">
        <v>397</v>
      </c>
      <c r="D49" s="383"/>
      <c r="E49" s="475"/>
      <c r="F49" s="383"/>
      <c r="G49" s="383"/>
      <c r="H49" s="475">
        <v>11000</v>
      </c>
      <c r="I49" s="484">
        <f t="shared" si="1"/>
        <v>11000</v>
      </c>
      <c r="J49" s="477">
        <f t="shared" si="3"/>
        <v>44952</v>
      </c>
    </row>
    <row r="50" spans="2:10" x14ac:dyDescent="0.35">
      <c r="B50" s="370">
        <f t="shared" si="7"/>
        <v>12</v>
      </c>
      <c r="C50" s="383" t="s">
        <v>398</v>
      </c>
      <c r="D50" s="383"/>
      <c r="E50" s="475"/>
      <c r="F50" s="383"/>
      <c r="G50" s="383"/>
      <c r="H50" s="475">
        <v>182890.5</v>
      </c>
      <c r="I50" s="484">
        <f t="shared" si="1"/>
        <v>182890.5</v>
      </c>
      <c r="J50" s="477">
        <f t="shared" si="3"/>
        <v>44952</v>
      </c>
    </row>
    <row r="51" spans="2:10" x14ac:dyDescent="0.35">
      <c r="B51" s="370">
        <f t="shared" si="7"/>
        <v>13</v>
      </c>
      <c r="C51" s="383" t="s">
        <v>399</v>
      </c>
      <c r="D51" s="383"/>
      <c r="E51" s="475"/>
      <c r="F51" s="383"/>
      <c r="G51" s="383"/>
      <c r="H51" s="475">
        <f>950*4.14</f>
        <v>3932.9999999999995</v>
      </c>
      <c r="I51" s="484">
        <f t="shared" si="1"/>
        <v>3932.9999999999995</v>
      </c>
      <c r="J51" s="477">
        <f t="shared" si="3"/>
        <v>44952</v>
      </c>
    </row>
    <row r="52" spans="2:10" x14ac:dyDescent="0.35">
      <c r="B52" s="370">
        <f t="shared" si="7"/>
        <v>14</v>
      </c>
      <c r="C52" s="383" t="s">
        <v>400</v>
      </c>
      <c r="D52" s="383"/>
      <c r="E52" s="475"/>
      <c r="F52" s="383"/>
      <c r="G52" s="383"/>
      <c r="H52" s="475">
        <v>71000</v>
      </c>
      <c r="I52" s="484">
        <f t="shared" si="1"/>
        <v>71000</v>
      </c>
      <c r="J52" s="477">
        <f t="shared" si="3"/>
        <v>44952</v>
      </c>
    </row>
    <row r="53" spans="2:10" x14ac:dyDescent="0.35">
      <c r="B53" s="370">
        <f t="shared" si="7"/>
        <v>15</v>
      </c>
      <c r="C53" s="383" t="s">
        <v>401</v>
      </c>
      <c r="D53" s="383"/>
      <c r="E53" s="475"/>
      <c r="F53" s="383"/>
      <c r="G53" s="383"/>
      <c r="H53" s="475">
        <f>1400*3.67</f>
        <v>5138</v>
      </c>
      <c r="I53" s="484">
        <f t="shared" si="1"/>
        <v>5138</v>
      </c>
      <c r="J53" s="477">
        <f t="shared" si="3"/>
        <v>44952</v>
      </c>
    </row>
    <row r="54" spans="2:10" ht="15" thickBot="1" x14ac:dyDescent="0.4">
      <c r="B54" s="386">
        <v>16</v>
      </c>
      <c r="C54" s="492" t="s">
        <v>348</v>
      </c>
      <c r="D54" s="478">
        <v>164132.68</v>
      </c>
      <c r="E54" s="478"/>
      <c r="F54" s="478"/>
      <c r="G54" s="478"/>
      <c r="H54" s="478"/>
      <c r="I54" s="493">
        <f>MAX(D54:H54)</f>
        <v>164132.68</v>
      </c>
      <c r="J54" s="480">
        <f t="shared" si="3"/>
        <v>44826</v>
      </c>
    </row>
    <row r="55" spans="2:10" ht="15" thickBot="1" x14ac:dyDescent="0.4"/>
    <row r="56" spans="2:10" x14ac:dyDescent="0.35">
      <c r="B56" s="367"/>
      <c r="C56" s="373" t="s">
        <v>62</v>
      </c>
      <c r="D56" s="423">
        <v>1159000</v>
      </c>
    </row>
    <row r="57" spans="2:10" x14ac:dyDescent="0.35">
      <c r="B57" s="329"/>
      <c r="C57" s="374" t="s">
        <v>305</v>
      </c>
      <c r="D57" s="424">
        <v>110780</v>
      </c>
    </row>
    <row r="58" spans="2:10" x14ac:dyDescent="0.35">
      <c r="B58" s="329"/>
      <c r="C58" s="374" t="s">
        <v>50</v>
      </c>
      <c r="D58" s="424">
        <v>448000</v>
      </c>
    </row>
    <row r="59" spans="2:10" x14ac:dyDescent="0.35">
      <c r="B59" s="329"/>
      <c r="C59" s="374" t="s">
        <v>168</v>
      </c>
      <c r="D59" s="424">
        <v>24000</v>
      </c>
    </row>
    <row r="60" spans="2:10" x14ac:dyDescent="0.35">
      <c r="B60" s="329"/>
      <c r="C60" s="374" t="s">
        <v>311</v>
      </c>
      <c r="D60" s="375">
        <v>0</v>
      </c>
    </row>
    <row r="61" spans="2:10" x14ac:dyDescent="0.35">
      <c r="B61" s="329"/>
      <c r="C61" s="374" t="s">
        <v>315</v>
      </c>
      <c r="D61" s="424">
        <v>74000</v>
      </c>
    </row>
    <row r="62" spans="2:10" x14ac:dyDescent="0.35">
      <c r="B62" s="329"/>
      <c r="C62" s="374" t="s">
        <v>318</v>
      </c>
      <c r="D62" s="375"/>
    </row>
    <row r="63" spans="2:10" x14ac:dyDescent="0.35">
      <c r="B63" s="329"/>
      <c r="C63" s="374" t="s">
        <v>161</v>
      </c>
      <c r="D63" s="375">
        <v>40320</v>
      </c>
    </row>
    <row r="64" spans="2:10" x14ac:dyDescent="0.35">
      <c r="B64" s="329"/>
      <c r="C64" s="374" t="s">
        <v>160</v>
      </c>
      <c r="D64" s="375">
        <v>40572</v>
      </c>
    </row>
    <row r="65" spans="2:4" x14ac:dyDescent="0.35">
      <c r="B65" s="329"/>
      <c r="C65" s="374" t="s">
        <v>66</v>
      </c>
      <c r="D65" s="424">
        <v>554892</v>
      </c>
    </row>
    <row r="66" spans="2:4" x14ac:dyDescent="0.35">
      <c r="B66" s="329"/>
      <c r="C66" s="374" t="s">
        <v>156</v>
      </c>
      <c r="D66" s="366"/>
    </row>
    <row r="67" spans="2:4" x14ac:dyDescent="0.35">
      <c r="B67" s="329"/>
      <c r="C67" s="376" t="s">
        <v>158</v>
      </c>
      <c r="D67" s="375">
        <v>5600</v>
      </c>
    </row>
    <row r="68" spans="2:4" ht="15" thickBot="1" x14ac:dyDescent="0.4">
      <c r="B68" s="333"/>
      <c r="C68" s="377"/>
      <c r="D68" s="378">
        <f>SUM(D56:D67)</f>
        <v>2457164</v>
      </c>
    </row>
  </sheetData>
  <phoneticPr fontId="7" type="noConversion"/>
  <pageMargins left="0.7" right="0.7" top="0.75" bottom="0.75" header="0.3" footer="0.3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DFD8-36B9-4269-B6CD-C7C85FE4DF66}">
  <sheetPr>
    <pageSetUpPr fitToPage="1"/>
  </sheetPr>
  <dimension ref="B2:T34"/>
  <sheetViews>
    <sheetView view="pageBreakPreview" zoomScale="90" zoomScaleNormal="100" zoomScaleSheetLayoutView="90" workbookViewId="0">
      <selection activeCell="I27" sqref="I27"/>
    </sheetView>
  </sheetViews>
  <sheetFormatPr defaultRowHeight="14.5" x14ac:dyDescent="0.35"/>
  <cols>
    <col min="1" max="1" width="2.90625" customWidth="1"/>
    <col min="2" max="2" width="5.1796875" style="259" bestFit="1" customWidth="1"/>
    <col min="3" max="3" width="25.6328125" customWidth="1"/>
    <col min="4" max="4" width="18.90625" customWidth="1"/>
    <col min="5" max="5" width="17.90625" hidden="1" customWidth="1"/>
    <col min="6" max="6" width="17.54296875" style="260" hidden="1" customWidth="1"/>
    <col min="7" max="7" width="15" hidden="1" customWidth="1"/>
    <col min="8" max="8" width="15.36328125" style="260" customWidth="1"/>
    <col min="9" max="10" width="14.54296875" customWidth="1"/>
    <col min="11" max="11" width="13.54296875" customWidth="1"/>
    <col min="12" max="12" width="13.81640625" customWidth="1"/>
    <col min="13" max="13" width="13.36328125" customWidth="1"/>
    <col min="14" max="14" width="11.81640625" customWidth="1"/>
    <col min="15" max="15" width="15" customWidth="1"/>
    <col min="16" max="16" width="11.90625" customWidth="1"/>
    <col min="17" max="17" width="14.6328125" customWidth="1"/>
    <col min="18" max="18" width="10.81640625" customWidth="1"/>
    <col min="19" max="19" width="16.1796875" customWidth="1"/>
  </cols>
  <sheetData>
    <row r="2" spans="2:20" x14ac:dyDescent="0.35">
      <c r="B2" s="547" t="s">
        <v>290</v>
      </c>
      <c r="R2" s="260"/>
    </row>
    <row r="3" spans="2:20" ht="15" thickBot="1" x14ac:dyDescent="0.4">
      <c r="R3" s="260"/>
    </row>
    <row r="4" spans="2:20" s="392" customFormat="1" ht="32.4" customHeight="1" thickBot="1" x14ac:dyDescent="0.4">
      <c r="B4" s="652" t="s">
        <v>291</v>
      </c>
      <c r="C4" s="654" t="s">
        <v>292</v>
      </c>
      <c r="D4" s="652" t="s">
        <v>293</v>
      </c>
      <c r="E4" s="525" t="s">
        <v>294</v>
      </c>
      <c r="F4" s="656" t="s">
        <v>295</v>
      </c>
      <c r="G4" s="652" t="s">
        <v>296</v>
      </c>
      <c r="H4" s="649" t="s">
        <v>297</v>
      </c>
      <c r="I4" s="647" t="s">
        <v>298</v>
      </c>
      <c r="J4" s="647"/>
      <c r="K4" s="649" t="s">
        <v>299</v>
      </c>
      <c r="L4" s="649"/>
      <c r="M4" s="649"/>
      <c r="N4" s="649"/>
      <c r="O4" s="649"/>
      <c r="P4" s="649"/>
      <c r="Q4" s="649"/>
      <c r="R4" s="649"/>
      <c r="S4" s="650" t="s">
        <v>300</v>
      </c>
    </row>
    <row r="5" spans="2:20" s="392" customFormat="1" ht="17.399999999999999" customHeight="1" thickBot="1" x14ac:dyDescent="0.4">
      <c r="B5" s="653"/>
      <c r="C5" s="655"/>
      <c r="D5" s="653"/>
      <c r="E5" s="364"/>
      <c r="F5" s="657"/>
      <c r="G5" s="653"/>
      <c r="H5" s="658"/>
      <c r="I5" s="648"/>
      <c r="J5" s="648"/>
      <c r="K5" s="365" t="s">
        <v>301</v>
      </c>
      <c r="L5" s="365" t="s">
        <v>356</v>
      </c>
      <c r="M5" s="365"/>
      <c r="N5" s="365" t="s">
        <v>354</v>
      </c>
      <c r="O5" s="365"/>
      <c r="P5" s="365" t="s">
        <v>355</v>
      </c>
      <c r="Q5" s="365" t="s">
        <v>363</v>
      </c>
      <c r="R5" s="365"/>
      <c r="S5" s="651"/>
    </row>
    <row r="6" spans="2:20" s="394" customFormat="1" ht="30" customHeight="1" x14ac:dyDescent="0.35">
      <c r="B6" s="545">
        <v>1</v>
      </c>
      <c r="C6" s="543" t="s">
        <v>62</v>
      </c>
      <c r="D6" s="599" t="s">
        <v>302</v>
      </c>
      <c r="E6" s="599" t="s">
        <v>303</v>
      </c>
      <c r="F6" s="570" t="s">
        <v>304</v>
      </c>
      <c r="G6" s="545" t="s">
        <v>144</v>
      </c>
      <c r="H6" s="571">
        <v>1159000</v>
      </c>
      <c r="I6" s="572">
        <f>1665736+64000</f>
        <v>1729736</v>
      </c>
      <c r="J6" s="572"/>
      <c r="K6" s="600">
        <v>380444</v>
      </c>
      <c r="L6" s="600">
        <v>33915</v>
      </c>
      <c r="M6" s="568" t="s">
        <v>364</v>
      </c>
      <c r="N6" s="600">
        <v>41300</v>
      </c>
      <c r="O6" s="600"/>
      <c r="P6" s="600"/>
      <c r="Q6" s="600">
        <v>1234500</v>
      </c>
      <c r="R6" s="600"/>
      <c r="S6" s="601">
        <f t="shared" ref="S6:S14" si="0">SUM(I6:R6)</f>
        <v>3419895</v>
      </c>
      <c r="T6" s="392"/>
    </row>
    <row r="7" spans="2:20" s="394" customFormat="1" ht="29" x14ac:dyDescent="0.35">
      <c r="B7" s="546">
        <v>2</v>
      </c>
      <c r="C7" s="544" t="s">
        <v>305</v>
      </c>
      <c r="D7" s="541" t="s">
        <v>306</v>
      </c>
      <c r="E7" s="541" t="s">
        <v>307</v>
      </c>
      <c r="F7" s="567" t="s">
        <v>304</v>
      </c>
      <c r="G7" s="545" t="s">
        <v>144</v>
      </c>
      <c r="H7" s="573">
        <v>110780</v>
      </c>
      <c r="I7" s="569">
        <f>35000*10+19800+34000+11000</f>
        <v>414800</v>
      </c>
      <c r="J7" s="602" t="s">
        <v>440</v>
      </c>
      <c r="K7" s="568">
        <v>35000</v>
      </c>
      <c r="L7" s="568"/>
      <c r="M7" s="568" t="s">
        <v>366</v>
      </c>
      <c r="N7" s="568">
        <v>37500</v>
      </c>
      <c r="O7" s="568" t="s">
        <v>439</v>
      </c>
      <c r="P7" s="568">
        <f>70000+87500+52500</f>
        <v>210000</v>
      </c>
      <c r="Q7" s="603">
        <f>35000*4</f>
        <v>140000</v>
      </c>
      <c r="R7" s="600"/>
      <c r="S7" s="601">
        <f t="shared" si="0"/>
        <v>837300</v>
      </c>
      <c r="T7" s="392"/>
    </row>
    <row r="8" spans="2:20" s="394" customFormat="1" ht="16" x14ac:dyDescent="0.35">
      <c r="B8" s="546">
        <v>3</v>
      </c>
      <c r="C8" s="544" t="s">
        <v>50</v>
      </c>
      <c r="D8" s="541" t="s">
        <v>308</v>
      </c>
      <c r="E8" s="541" t="s">
        <v>309</v>
      </c>
      <c r="F8" s="567" t="s">
        <v>304</v>
      </c>
      <c r="G8" s="545" t="s">
        <v>144</v>
      </c>
      <c r="H8" s="574">
        <v>448000</v>
      </c>
      <c r="I8" s="566">
        <v>1632000</v>
      </c>
      <c r="J8" s="566"/>
      <c r="K8" s="567"/>
      <c r="L8" s="567"/>
      <c r="M8" s="567"/>
      <c r="N8" s="567"/>
      <c r="O8" s="567"/>
      <c r="P8" s="567"/>
      <c r="Q8" s="568"/>
      <c r="R8" s="600"/>
      <c r="S8" s="601">
        <f t="shared" si="0"/>
        <v>1632000</v>
      </c>
      <c r="T8" s="392"/>
    </row>
    <row r="9" spans="2:20" s="394" customFormat="1" ht="29" x14ac:dyDescent="0.35">
      <c r="B9" s="546">
        <v>4</v>
      </c>
      <c r="C9" s="544" t="s">
        <v>168</v>
      </c>
      <c r="D9" s="541"/>
      <c r="E9" s="541" t="s">
        <v>310</v>
      </c>
      <c r="F9" s="567" t="s">
        <v>304</v>
      </c>
      <c r="G9" s="545" t="s">
        <v>144</v>
      </c>
      <c r="H9" s="573">
        <v>24000</v>
      </c>
      <c r="I9" s="566">
        <v>35000</v>
      </c>
      <c r="J9" s="566"/>
      <c r="K9" s="568">
        <v>26000</v>
      </c>
      <c r="L9" s="568">
        <v>40500</v>
      </c>
      <c r="M9" s="568" t="s">
        <v>365</v>
      </c>
      <c r="N9" s="568">
        <v>75000</v>
      </c>
      <c r="O9" s="568" t="s">
        <v>362</v>
      </c>
      <c r="P9" s="567">
        <v>6300</v>
      </c>
      <c r="Q9" s="568"/>
      <c r="R9" s="604"/>
      <c r="S9" s="601">
        <f>SUM(I9:R9)</f>
        <v>182800</v>
      </c>
      <c r="T9" s="392"/>
    </row>
    <row r="10" spans="2:20" s="394" customFormat="1" ht="27" customHeight="1" x14ac:dyDescent="0.35">
      <c r="B10" s="546">
        <v>5</v>
      </c>
      <c r="C10" s="544" t="s">
        <v>167</v>
      </c>
      <c r="D10" s="541" t="s">
        <v>312</v>
      </c>
      <c r="E10" s="541" t="s">
        <v>313</v>
      </c>
      <c r="F10" s="575" t="s">
        <v>314</v>
      </c>
      <c r="G10" s="545" t="s">
        <v>144</v>
      </c>
      <c r="H10" s="573">
        <v>0</v>
      </c>
      <c r="I10" s="566">
        <f>30000*10</f>
        <v>300000</v>
      </c>
      <c r="J10" s="566" t="s">
        <v>438</v>
      </c>
      <c r="K10" s="567"/>
      <c r="L10" s="567"/>
      <c r="M10" s="567" t="s">
        <v>427</v>
      </c>
      <c r="N10" s="567">
        <v>43122.5</v>
      </c>
      <c r="O10" s="567" t="s">
        <v>428</v>
      </c>
      <c r="P10" s="567">
        <v>23000</v>
      </c>
      <c r="Q10" s="568">
        <f>30000*4</f>
        <v>120000</v>
      </c>
      <c r="R10" s="600"/>
      <c r="S10" s="601">
        <f t="shared" si="0"/>
        <v>486122.5</v>
      </c>
      <c r="T10" s="392"/>
    </row>
    <row r="11" spans="2:20" s="394" customFormat="1" ht="16" x14ac:dyDescent="0.35">
      <c r="B11" s="546">
        <v>6</v>
      </c>
      <c r="C11" s="544" t="s">
        <v>315</v>
      </c>
      <c r="D11" s="541" t="s">
        <v>316</v>
      </c>
      <c r="E11" s="541" t="s">
        <v>317</v>
      </c>
      <c r="F11" s="567" t="s">
        <v>304</v>
      </c>
      <c r="G11" s="545" t="s">
        <v>144</v>
      </c>
      <c r="H11" s="573">
        <v>74000</v>
      </c>
      <c r="I11" s="569">
        <v>50000</v>
      </c>
      <c r="J11" s="569"/>
      <c r="K11" s="568"/>
      <c r="L11" s="568"/>
      <c r="M11" s="568"/>
      <c r="N11" s="568"/>
      <c r="O11" s="568"/>
      <c r="P11" s="568"/>
      <c r="Q11" s="568"/>
      <c r="R11" s="600"/>
      <c r="S11" s="601">
        <f t="shared" si="0"/>
        <v>50000</v>
      </c>
      <c r="T11" s="392"/>
    </row>
    <row r="12" spans="2:20" s="394" customFormat="1" x14ac:dyDescent="0.35">
      <c r="B12" s="546">
        <v>7</v>
      </c>
      <c r="C12" s="544" t="s">
        <v>318</v>
      </c>
      <c r="D12" s="541"/>
      <c r="E12" s="541" t="s">
        <v>319</v>
      </c>
      <c r="F12" s="575" t="s">
        <v>314</v>
      </c>
      <c r="G12" s="546"/>
      <c r="H12" s="573"/>
      <c r="I12" s="569">
        <v>0</v>
      </c>
      <c r="J12" s="569"/>
      <c r="K12" s="568"/>
      <c r="L12" s="568"/>
      <c r="M12" s="568"/>
      <c r="N12" s="568"/>
      <c r="O12" s="568"/>
      <c r="P12" s="568"/>
      <c r="Q12" s="568"/>
      <c r="R12" s="568"/>
      <c r="S12" s="601">
        <f t="shared" si="0"/>
        <v>0</v>
      </c>
      <c r="T12" s="392"/>
    </row>
    <row r="13" spans="2:20" s="394" customFormat="1" ht="16" x14ac:dyDescent="0.35">
      <c r="B13" s="546">
        <v>8</v>
      </c>
      <c r="C13" s="544" t="s">
        <v>161</v>
      </c>
      <c r="D13" s="541" t="s">
        <v>320</v>
      </c>
      <c r="E13" s="541" t="s">
        <v>321</v>
      </c>
      <c r="F13" s="567" t="s">
        <v>304</v>
      </c>
      <c r="G13" s="546" t="s">
        <v>144</v>
      </c>
      <c r="H13" s="573">
        <v>40320</v>
      </c>
      <c r="I13" s="569">
        <v>116470</v>
      </c>
      <c r="J13" s="569"/>
      <c r="K13" s="568"/>
      <c r="L13" s="568"/>
      <c r="M13" s="568"/>
      <c r="N13" s="568"/>
      <c r="O13" s="568"/>
      <c r="P13" s="568"/>
      <c r="Q13" s="568"/>
      <c r="R13" s="568"/>
      <c r="S13" s="601">
        <f t="shared" si="0"/>
        <v>116470</v>
      </c>
      <c r="T13" s="392"/>
    </row>
    <row r="14" spans="2:20" s="394" customFormat="1" x14ac:dyDescent="0.35">
      <c r="B14" s="546">
        <v>9</v>
      </c>
      <c r="C14" s="544" t="s">
        <v>160</v>
      </c>
      <c r="D14" s="541" t="s">
        <v>322</v>
      </c>
      <c r="E14" s="541" t="s">
        <v>323</v>
      </c>
      <c r="F14" s="575" t="s">
        <v>314</v>
      </c>
      <c r="G14" s="546" t="s">
        <v>144</v>
      </c>
      <c r="H14" s="573">
        <v>40572</v>
      </c>
      <c r="I14" s="569">
        <v>100800</v>
      </c>
      <c r="J14" s="569"/>
      <c r="K14" s="568"/>
      <c r="L14" s="568"/>
      <c r="M14" s="568"/>
      <c r="N14" s="568"/>
      <c r="O14" s="568"/>
      <c r="P14" s="568"/>
      <c r="Q14" s="568"/>
      <c r="R14" s="568"/>
      <c r="S14" s="601">
        <f t="shared" si="0"/>
        <v>100800</v>
      </c>
      <c r="T14" s="392"/>
    </row>
    <row r="15" spans="2:20" s="394" customFormat="1" x14ac:dyDescent="0.35">
      <c r="B15" s="546">
        <v>10</v>
      </c>
      <c r="C15" s="544" t="s">
        <v>66</v>
      </c>
      <c r="D15" s="541" t="s">
        <v>324</v>
      </c>
      <c r="E15" s="541" t="s">
        <v>325</v>
      </c>
      <c r="F15" s="575" t="s">
        <v>314</v>
      </c>
      <c r="G15" s="546"/>
      <c r="H15" s="573">
        <v>554892</v>
      </c>
      <c r="I15" s="569">
        <v>0</v>
      </c>
      <c r="J15" s="569"/>
      <c r="K15" s="568">
        <v>325000</v>
      </c>
      <c r="L15" s="568"/>
      <c r="M15" s="568"/>
      <c r="N15" s="568"/>
      <c r="O15" s="568"/>
      <c r="P15" s="568"/>
      <c r="Q15" s="568"/>
      <c r="R15" s="568"/>
      <c r="S15" s="601">
        <f>SUM(I15:R15)</f>
        <v>325000</v>
      </c>
      <c r="T15" s="392"/>
    </row>
    <row r="16" spans="2:20" s="394" customFormat="1" ht="16" x14ac:dyDescent="0.35">
      <c r="B16" s="546">
        <v>11</v>
      </c>
      <c r="C16" s="544" t="s">
        <v>156</v>
      </c>
      <c r="D16" s="541" t="s">
        <v>326</v>
      </c>
      <c r="E16" s="541" t="s">
        <v>327</v>
      </c>
      <c r="F16" s="567" t="s">
        <v>304</v>
      </c>
      <c r="G16" s="546" t="s">
        <v>144</v>
      </c>
      <c r="H16" s="573"/>
      <c r="I16" s="569">
        <f>96000</f>
        <v>96000</v>
      </c>
      <c r="J16" s="551"/>
      <c r="K16" s="605"/>
      <c r="L16" s="605"/>
      <c r="M16" s="605"/>
      <c r="N16" s="568">
        <v>156000</v>
      </c>
      <c r="O16" s="568" t="s">
        <v>269</v>
      </c>
      <c r="P16" s="568">
        <f>77450+18225</f>
        <v>95675</v>
      </c>
      <c r="Q16" s="568"/>
      <c r="R16" s="604"/>
      <c r="S16" s="601">
        <f>SUM(I16:R16)</f>
        <v>347675</v>
      </c>
      <c r="T16" s="392"/>
    </row>
    <row r="17" spans="2:19" s="394" customFormat="1" ht="43.5" x14ac:dyDescent="0.35">
      <c r="B17" s="546">
        <v>12</v>
      </c>
      <c r="C17" s="544" t="s">
        <v>158</v>
      </c>
      <c r="D17" s="541" t="s">
        <v>328</v>
      </c>
      <c r="E17" s="541" t="s">
        <v>329</v>
      </c>
      <c r="F17" s="567" t="s">
        <v>304</v>
      </c>
      <c r="G17" s="546" t="s">
        <v>144</v>
      </c>
      <c r="H17" s="573">
        <v>5610</v>
      </c>
      <c r="I17" s="569">
        <v>123160</v>
      </c>
      <c r="J17" s="602" t="s">
        <v>244</v>
      </c>
      <c r="K17" s="568"/>
      <c r="L17" s="568"/>
      <c r="M17" s="568"/>
      <c r="N17" s="568"/>
      <c r="O17" s="568" t="s">
        <v>429</v>
      </c>
      <c r="P17" s="568">
        <f>25000+35000</f>
        <v>60000</v>
      </c>
      <c r="Q17" s="568">
        <f>(121700-123160)+97980+43060*5</f>
        <v>311820</v>
      </c>
      <c r="R17" s="568"/>
      <c r="S17" s="601">
        <f t="shared" ref="S17" si="1">SUM(I17:R17)</f>
        <v>494980</v>
      </c>
    </row>
    <row r="18" spans="2:19" x14ac:dyDescent="0.35">
      <c r="F18" s="320"/>
      <c r="H18" s="320"/>
      <c r="R18" s="320"/>
    </row>
    <row r="22" spans="2:19" x14ac:dyDescent="0.35">
      <c r="F22" s="540" t="s">
        <v>167</v>
      </c>
    </row>
    <row r="23" spans="2:19" x14ac:dyDescent="0.35">
      <c r="F23" s="540" t="s">
        <v>45</v>
      </c>
    </row>
    <row r="24" spans="2:19" x14ac:dyDescent="0.35">
      <c r="F24" s="542" t="s">
        <v>47</v>
      </c>
    </row>
    <row r="25" spans="2:19" x14ac:dyDescent="0.35">
      <c r="F25" s="540" t="s">
        <v>49</v>
      </c>
    </row>
    <row r="26" spans="2:19" x14ac:dyDescent="0.35">
      <c r="F26" s="540" t="s">
        <v>50</v>
      </c>
    </row>
    <row r="27" spans="2:19" x14ac:dyDescent="0.35">
      <c r="F27" s="73" t="s">
        <v>52</v>
      </c>
    </row>
    <row r="28" spans="2:19" x14ac:dyDescent="0.35">
      <c r="F28" s="73" t="s">
        <v>54</v>
      </c>
    </row>
    <row r="29" spans="2:19" x14ac:dyDescent="0.35">
      <c r="F29" s="73" t="s">
        <v>56</v>
      </c>
    </row>
    <row r="30" spans="2:19" x14ac:dyDescent="0.35">
      <c r="F30" s="73" t="s">
        <v>58</v>
      </c>
    </row>
    <row r="31" spans="2:19" x14ac:dyDescent="0.35">
      <c r="F31" s="73" t="s">
        <v>60</v>
      </c>
    </row>
    <row r="32" spans="2:19" x14ac:dyDescent="0.35">
      <c r="F32" s="73" t="s">
        <v>62</v>
      </c>
    </row>
    <row r="33" spans="6:6" x14ac:dyDescent="0.35">
      <c r="F33" s="73" t="s">
        <v>64</v>
      </c>
    </row>
    <row r="34" spans="6:6" x14ac:dyDescent="0.35">
      <c r="F34" s="73" t="s">
        <v>66</v>
      </c>
    </row>
  </sheetData>
  <mergeCells count="10">
    <mergeCell ref="I4:I5"/>
    <mergeCell ref="K4:R4"/>
    <mergeCell ref="S4:S5"/>
    <mergeCell ref="B4:B5"/>
    <mergeCell ref="C4:C5"/>
    <mergeCell ref="D4:D5"/>
    <mergeCell ref="F4:F5"/>
    <mergeCell ref="G4:G5"/>
    <mergeCell ref="H4:H5"/>
    <mergeCell ref="J4:J5"/>
  </mergeCells>
  <pageMargins left="0.7" right="0.7" top="0.75" bottom="0.75" header="0.3" footer="0.3"/>
  <pageSetup paperSize="9" scale="6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B9AD-069F-49BB-A8FA-63D39A69BC5E}">
  <dimension ref="B1:H137"/>
  <sheetViews>
    <sheetView view="pageBreakPreview" topLeftCell="A94" zoomScale="90" zoomScaleNormal="100" zoomScaleSheetLayoutView="90" workbookViewId="0">
      <selection activeCell="B83" sqref="B83"/>
    </sheetView>
  </sheetViews>
  <sheetFormatPr defaultRowHeight="14.5" x14ac:dyDescent="0.35"/>
  <cols>
    <col min="2" max="2" width="32" customWidth="1"/>
    <col min="3" max="3" width="34.1796875" customWidth="1"/>
    <col min="4" max="5" width="21.81640625" customWidth="1"/>
    <col min="6" max="6" width="11.81640625" customWidth="1"/>
    <col min="7" max="7" width="15.6328125" style="260" customWidth="1"/>
    <col min="8" max="8" width="0.453125" customWidth="1"/>
  </cols>
  <sheetData>
    <row r="1" spans="2:7" s="392" customFormat="1" ht="29.5" customHeight="1" x14ac:dyDescent="0.35">
      <c r="B1" s="526" t="s">
        <v>402</v>
      </c>
      <c r="C1" s="526" t="s">
        <v>253</v>
      </c>
      <c r="D1" s="526" t="s">
        <v>403</v>
      </c>
      <c r="E1" s="527" t="s">
        <v>404</v>
      </c>
      <c r="F1" s="527" t="s">
        <v>406</v>
      </c>
      <c r="G1" s="528" t="s">
        <v>407</v>
      </c>
    </row>
    <row r="2" spans="2:7" x14ac:dyDescent="0.35">
      <c r="B2" s="587" t="s">
        <v>162</v>
      </c>
      <c r="C2" s="588" t="s">
        <v>254</v>
      </c>
      <c r="D2" s="587"/>
      <c r="E2" s="589">
        <f>SUM(D3:D5)</f>
        <v>8953029</v>
      </c>
      <c r="F2" s="270"/>
      <c r="G2" s="565">
        <f>PRODUCT(E2:F2)</f>
        <v>8953029</v>
      </c>
    </row>
    <row r="3" spans="2:7" x14ac:dyDescent="0.35">
      <c r="C3" s="559" t="s">
        <v>255</v>
      </c>
      <c r="D3" s="564">
        <v>4441242</v>
      </c>
      <c r="G3"/>
    </row>
    <row r="4" spans="2:7" x14ac:dyDescent="0.35">
      <c r="C4" s="559" t="s">
        <v>256</v>
      </c>
      <c r="D4" s="564">
        <f>1661787+(350000*3)</f>
        <v>2711787</v>
      </c>
      <c r="G4"/>
    </row>
    <row r="5" spans="2:7" x14ac:dyDescent="0.35">
      <c r="C5" s="559" t="s">
        <v>449</v>
      </c>
      <c r="D5" s="564">
        <f>300000*6</f>
        <v>1800000</v>
      </c>
      <c r="G5"/>
    </row>
    <row r="6" spans="2:7" x14ac:dyDescent="0.35">
      <c r="B6" s="587" t="s">
        <v>336</v>
      </c>
      <c r="C6" s="529" t="s">
        <v>225</v>
      </c>
      <c r="D6" s="587"/>
      <c r="E6" s="590">
        <f>SUM(D7:D17)</f>
        <v>5626613.5599999996</v>
      </c>
      <c r="F6" s="270">
        <v>4.45</v>
      </c>
      <c r="G6" s="565">
        <f>PRODUCT(E6:F6)</f>
        <v>25038430.342</v>
      </c>
    </row>
    <row r="7" spans="2:7" x14ac:dyDescent="0.35">
      <c r="C7" s="559" t="s">
        <v>258</v>
      </c>
      <c r="D7" s="563">
        <v>4620000</v>
      </c>
      <c r="G7"/>
    </row>
    <row r="8" spans="2:7" x14ac:dyDescent="0.35">
      <c r="C8" s="559" t="s">
        <v>259</v>
      </c>
      <c r="D8" s="563">
        <f>270000+1613.56</f>
        <v>271613.56</v>
      </c>
      <c r="G8"/>
    </row>
    <row r="9" spans="2:7" x14ac:dyDescent="0.35">
      <c r="C9" s="559" t="s">
        <v>260</v>
      </c>
      <c r="D9" s="563">
        <v>180000</v>
      </c>
      <c r="G9"/>
    </row>
    <row r="10" spans="2:7" x14ac:dyDescent="0.35">
      <c r="C10" s="559" t="s">
        <v>261</v>
      </c>
      <c r="D10" s="563">
        <v>126000</v>
      </c>
      <c r="E10" s="349"/>
      <c r="G10"/>
    </row>
    <row r="11" spans="2:7" x14ac:dyDescent="0.35">
      <c r="C11" s="559" t="s">
        <v>262</v>
      </c>
      <c r="D11" s="563">
        <v>84000</v>
      </c>
      <c r="G11"/>
    </row>
    <row r="12" spans="2:7" x14ac:dyDescent="0.35">
      <c r="C12" s="559" t="s">
        <v>263</v>
      </c>
      <c r="D12" s="563">
        <v>45000</v>
      </c>
      <c r="G12"/>
    </row>
    <row r="13" spans="2:7" x14ac:dyDescent="0.35">
      <c r="C13" s="559" t="s">
        <v>264</v>
      </c>
      <c r="D13" s="563">
        <v>45000</v>
      </c>
      <c r="G13"/>
    </row>
    <row r="14" spans="2:7" x14ac:dyDescent="0.35">
      <c r="C14" s="559" t="s">
        <v>265</v>
      </c>
      <c r="D14" s="563">
        <v>30000</v>
      </c>
      <c r="G14"/>
    </row>
    <row r="15" spans="2:7" x14ac:dyDescent="0.35">
      <c r="C15" s="559" t="s">
        <v>266</v>
      </c>
      <c r="D15" s="563">
        <v>45000</v>
      </c>
      <c r="G15"/>
    </row>
    <row r="16" spans="2:7" x14ac:dyDescent="0.35">
      <c r="C16" s="559" t="s">
        <v>267</v>
      </c>
      <c r="D16" s="563">
        <v>30000</v>
      </c>
      <c r="G16"/>
    </row>
    <row r="17" spans="2:7" x14ac:dyDescent="0.35">
      <c r="C17" s="559" t="s">
        <v>450</v>
      </c>
      <c r="D17" s="564">
        <f>25000*6</f>
        <v>150000</v>
      </c>
      <c r="G17"/>
    </row>
    <row r="18" spans="2:7" x14ac:dyDescent="0.35">
      <c r="B18" s="587" t="s">
        <v>419</v>
      </c>
      <c r="C18" s="529" t="s">
        <v>254</v>
      </c>
      <c r="D18" s="576"/>
      <c r="E18" s="590">
        <f>SUM(D19:D20)</f>
        <v>198190</v>
      </c>
      <c r="F18" s="270"/>
      <c r="G18" s="565">
        <f>PRODUCT(E18:F18)</f>
        <v>198190</v>
      </c>
    </row>
    <row r="19" spans="2:7" x14ac:dyDescent="0.35">
      <c r="C19" s="559" t="s">
        <v>258</v>
      </c>
      <c r="D19" s="564">
        <v>191300</v>
      </c>
      <c r="G19"/>
    </row>
    <row r="20" spans="2:7" x14ac:dyDescent="0.35">
      <c r="C20" s="559" t="s">
        <v>257</v>
      </c>
      <c r="D20" s="564">
        <v>6890</v>
      </c>
      <c r="G20"/>
    </row>
    <row r="21" spans="2:7" x14ac:dyDescent="0.35">
      <c r="B21" s="587" t="s">
        <v>422</v>
      </c>
      <c r="C21" s="529" t="s">
        <v>254</v>
      </c>
      <c r="D21" s="576"/>
      <c r="E21" s="590">
        <f>SUM(D22:D23)</f>
        <v>1848076.5</v>
      </c>
      <c r="F21" s="270"/>
      <c r="G21" s="565">
        <f>PRODUCT(E21:F21)</f>
        <v>1848076.5</v>
      </c>
    </row>
    <row r="22" spans="2:7" x14ac:dyDescent="0.35">
      <c r="C22" s="559" t="s">
        <v>420</v>
      </c>
      <c r="D22" s="564">
        <v>1648076.5</v>
      </c>
      <c r="G22"/>
    </row>
    <row r="23" spans="2:7" ht="15.5" x14ac:dyDescent="0.35">
      <c r="B23" s="591"/>
      <c r="C23" s="308" t="s">
        <v>421</v>
      </c>
      <c r="D23" s="349">
        <v>200000</v>
      </c>
      <c r="G23"/>
    </row>
    <row r="24" spans="2:7" x14ac:dyDescent="0.35">
      <c r="B24" s="587" t="s">
        <v>62</v>
      </c>
      <c r="C24" s="529" t="s">
        <v>254</v>
      </c>
      <c r="D24" s="576"/>
      <c r="E24" s="590">
        <f>SUM(D25:D27)</f>
        <v>3419895</v>
      </c>
      <c r="F24" s="270"/>
      <c r="G24" s="565">
        <f>PRODUCT(E24:F24)</f>
        <v>3419895</v>
      </c>
    </row>
    <row r="25" spans="2:7" x14ac:dyDescent="0.35">
      <c r="C25" s="559" t="s">
        <v>258</v>
      </c>
      <c r="D25" s="563">
        <v>1729736</v>
      </c>
      <c r="G25"/>
    </row>
    <row r="26" spans="2:7" x14ac:dyDescent="0.35">
      <c r="C26" s="559" t="s">
        <v>257</v>
      </c>
      <c r="D26" s="563">
        <v>455659</v>
      </c>
      <c r="G26"/>
    </row>
    <row r="27" spans="2:7" x14ac:dyDescent="0.35">
      <c r="C27" s="559" t="s">
        <v>449</v>
      </c>
      <c r="D27" s="563">
        <v>1234500</v>
      </c>
      <c r="G27"/>
    </row>
    <row r="28" spans="2:7" x14ac:dyDescent="0.35">
      <c r="B28" s="587" t="s">
        <v>305</v>
      </c>
      <c r="C28" s="529" t="s">
        <v>254</v>
      </c>
      <c r="D28" s="576"/>
      <c r="E28" s="590">
        <f>SUM(D29:D31)</f>
        <v>837300</v>
      </c>
      <c r="F28" s="270"/>
      <c r="G28" s="565">
        <f>PRODUCT(E28:F28)</f>
        <v>837300</v>
      </c>
    </row>
    <row r="29" spans="2:7" x14ac:dyDescent="0.35">
      <c r="B29" s="592"/>
      <c r="C29" s="559" t="s">
        <v>258</v>
      </c>
      <c r="D29" s="563">
        <f>'Contract Sums BD'!I7</f>
        <v>414800</v>
      </c>
      <c r="G29"/>
    </row>
    <row r="30" spans="2:7" x14ac:dyDescent="0.35">
      <c r="B30" s="592"/>
      <c r="C30" s="559" t="s">
        <v>257</v>
      </c>
      <c r="D30" s="563">
        <f>SUM('Contract Sums BD'!K7:P7)</f>
        <v>282500</v>
      </c>
      <c r="G30"/>
    </row>
    <row r="31" spans="2:7" x14ac:dyDescent="0.35">
      <c r="C31" s="559" t="s">
        <v>449</v>
      </c>
      <c r="D31" s="563">
        <f>'Contract Sums BD'!Q7</f>
        <v>140000</v>
      </c>
      <c r="G31"/>
    </row>
    <row r="32" spans="2:7" x14ac:dyDescent="0.35">
      <c r="B32" s="587" t="s">
        <v>50</v>
      </c>
      <c r="C32" s="529" t="s">
        <v>254</v>
      </c>
      <c r="D32" s="576"/>
      <c r="E32" s="590">
        <f>SUM(D33:D35)</f>
        <v>2207397.85</v>
      </c>
      <c r="F32" s="270"/>
      <c r="G32" s="565">
        <f>PRODUCT(E32:F32)</f>
        <v>2207397.85</v>
      </c>
    </row>
    <row r="33" spans="2:7" x14ac:dyDescent="0.35">
      <c r="C33" s="559" t="s">
        <v>258</v>
      </c>
      <c r="D33" s="563">
        <v>1632000</v>
      </c>
      <c r="G33"/>
    </row>
    <row r="34" spans="2:7" x14ac:dyDescent="0.35">
      <c r="C34" s="559" t="s">
        <v>257</v>
      </c>
      <c r="D34" s="558">
        <f>1166064.52+153333.33+148000*5-D33</f>
        <v>427397.85000000009</v>
      </c>
      <c r="G34"/>
    </row>
    <row r="35" spans="2:7" x14ac:dyDescent="0.35">
      <c r="C35" s="559" t="s">
        <v>449</v>
      </c>
      <c r="D35" s="558">
        <v>148000</v>
      </c>
      <c r="G35"/>
    </row>
    <row r="36" spans="2:7" x14ac:dyDescent="0.35">
      <c r="B36" s="587" t="s">
        <v>158</v>
      </c>
      <c r="C36" s="529" t="s">
        <v>254</v>
      </c>
      <c r="D36" s="576"/>
      <c r="E36" s="590">
        <f>SUM(D37:D40)</f>
        <v>494980</v>
      </c>
      <c r="F36" s="270"/>
      <c r="G36" s="565">
        <f>PRODUCT(E36:F36)</f>
        <v>494980</v>
      </c>
    </row>
    <row r="37" spans="2:7" x14ac:dyDescent="0.35">
      <c r="C37" s="592" t="s">
        <v>270</v>
      </c>
      <c r="D37" s="563">
        <f>'Contract Sums BD'!I17</f>
        <v>123160</v>
      </c>
      <c r="G37"/>
    </row>
    <row r="38" spans="2:7" x14ac:dyDescent="0.35">
      <c r="C38" s="592"/>
      <c r="D38" s="563"/>
      <c r="G38"/>
    </row>
    <row r="39" spans="2:7" x14ac:dyDescent="0.35">
      <c r="C39" s="592" t="s">
        <v>271</v>
      </c>
      <c r="D39" s="563">
        <f>'Contract Sums BD'!P17</f>
        <v>60000</v>
      </c>
      <c r="G39"/>
    </row>
    <row r="40" spans="2:7" x14ac:dyDescent="0.35">
      <c r="C40" s="559" t="s">
        <v>449</v>
      </c>
      <c r="D40" s="349">
        <f>'Contract Sums BD'!Q17</f>
        <v>311820</v>
      </c>
      <c r="G40"/>
    </row>
    <row r="41" spans="2:7" x14ac:dyDescent="0.35">
      <c r="B41" s="587" t="s">
        <v>167</v>
      </c>
      <c r="C41" s="529" t="s">
        <v>254</v>
      </c>
      <c r="D41" s="565"/>
      <c r="E41" s="590">
        <f>SUM(D42:D44)</f>
        <v>486122.5</v>
      </c>
      <c r="F41" s="270"/>
      <c r="G41" s="565">
        <f>PRODUCT(E41:F41)</f>
        <v>486122.5</v>
      </c>
    </row>
    <row r="42" spans="2:7" x14ac:dyDescent="0.35">
      <c r="C42" s="559" t="s">
        <v>258</v>
      </c>
      <c r="D42" s="563">
        <v>300000</v>
      </c>
      <c r="G42"/>
    </row>
    <row r="43" spans="2:7" x14ac:dyDescent="0.35">
      <c r="C43" s="559" t="s">
        <v>257</v>
      </c>
      <c r="D43" s="349">
        <f>'Contract Sums BD'!N10+'Contract Sums BD'!P10</f>
        <v>66122.5</v>
      </c>
      <c r="G43"/>
    </row>
    <row r="44" spans="2:7" x14ac:dyDescent="0.35">
      <c r="C44" s="559" t="s">
        <v>449</v>
      </c>
      <c r="D44" s="349">
        <f>'Contract Sums BD'!Q10</f>
        <v>120000</v>
      </c>
      <c r="G44"/>
    </row>
    <row r="45" spans="2:7" x14ac:dyDescent="0.35">
      <c r="B45" s="587" t="s">
        <v>30</v>
      </c>
      <c r="C45" s="593" t="s">
        <v>226</v>
      </c>
      <c r="D45" s="565"/>
      <c r="E45" s="589">
        <f>SUM(D46:D49)</f>
        <v>3489396.54</v>
      </c>
      <c r="F45" s="270">
        <v>3.85</v>
      </c>
      <c r="G45" s="565">
        <f>PRODUCT(E45:F45)</f>
        <v>13434176.679</v>
      </c>
    </row>
    <row r="46" spans="2:7" x14ac:dyDescent="0.35">
      <c r="C46" s="559" t="s">
        <v>258</v>
      </c>
      <c r="D46" s="564">
        <v>1580000</v>
      </c>
      <c r="G46"/>
    </row>
    <row r="47" spans="2:7" x14ac:dyDescent="0.35">
      <c r="C47" s="559" t="s">
        <v>257</v>
      </c>
      <c r="D47" s="564">
        <v>358789.54</v>
      </c>
      <c r="G47"/>
    </row>
    <row r="48" spans="2:7" x14ac:dyDescent="0.35">
      <c r="C48" s="559" t="s">
        <v>409</v>
      </c>
      <c r="D48" s="349">
        <v>1200607</v>
      </c>
      <c r="G48"/>
    </row>
    <row r="49" spans="2:7" x14ac:dyDescent="0.35">
      <c r="C49" s="559" t="s">
        <v>410</v>
      </c>
      <c r="D49" s="349">
        <v>350000</v>
      </c>
      <c r="G49"/>
    </row>
    <row r="50" spans="2:7" x14ac:dyDescent="0.35">
      <c r="B50" s="587" t="s">
        <v>64</v>
      </c>
      <c r="C50" s="529" t="s">
        <v>254</v>
      </c>
      <c r="D50" s="565"/>
      <c r="E50" s="589">
        <f>SUM(D51:D52)</f>
        <v>1125100.4100000001</v>
      </c>
      <c r="F50" s="270"/>
      <c r="G50" s="565">
        <f>PRODUCT(E50:F50)</f>
        <v>1125100.4100000001</v>
      </c>
    </row>
    <row r="51" spans="2:7" x14ac:dyDescent="0.35">
      <c r="C51" s="559" t="s">
        <v>272</v>
      </c>
      <c r="D51" s="349">
        <v>228400</v>
      </c>
      <c r="G51"/>
    </row>
    <row r="52" spans="2:7" x14ac:dyDescent="0.35">
      <c r="C52" s="559" t="s">
        <v>273</v>
      </c>
      <c r="D52" s="349">
        <v>896700.41</v>
      </c>
      <c r="G52"/>
    </row>
    <row r="53" spans="2:7" x14ac:dyDescent="0.35">
      <c r="B53" s="587" t="s">
        <v>155</v>
      </c>
      <c r="C53" s="529" t="s">
        <v>254</v>
      </c>
      <c r="D53" s="565"/>
      <c r="E53" s="590">
        <f>SUM(D54:D61)</f>
        <v>846747.91</v>
      </c>
      <c r="F53" s="270"/>
      <c r="G53" s="565">
        <f>PRODUCT(E53:F53)</f>
        <v>846747.91</v>
      </c>
    </row>
    <row r="54" spans="2:7" x14ac:dyDescent="0.35">
      <c r="C54" s="559" t="s">
        <v>274</v>
      </c>
      <c r="D54" s="563">
        <v>66000</v>
      </c>
      <c r="G54"/>
    </row>
    <row r="55" spans="2:7" x14ac:dyDescent="0.35">
      <c r="C55" s="559" t="s">
        <v>275</v>
      </c>
      <c r="D55" s="563">
        <v>90000</v>
      </c>
      <c r="G55"/>
    </row>
    <row r="56" spans="2:7" x14ac:dyDescent="0.35">
      <c r="C56" s="559" t="s">
        <v>276</v>
      </c>
      <c r="D56" s="563">
        <v>72000</v>
      </c>
      <c r="G56"/>
    </row>
    <row r="57" spans="2:7" x14ac:dyDescent="0.35">
      <c r="C57" s="559" t="s">
        <v>277</v>
      </c>
      <c r="D57" s="563">
        <v>90000</v>
      </c>
      <c r="G57"/>
    </row>
    <row r="58" spans="2:7" x14ac:dyDescent="0.35">
      <c r="C58" s="559" t="s">
        <v>278</v>
      </c>
      <c r="D58" s="563">
        <v>79686.83</v>
      </c>
      <c r="G58"/>
    </row>
    <row r="59" spans="2:7" x14ac:dyDescent="0.35">
      <c r="C59" s="559" t="s">
        <v>279</v>
      </c>
      <c r="D59" s="563">
        <v>100999.8</v>
      </c>
      <c r="G59"/>
    </row>
    <row r="60" spans="2:7" x14ac:dyDescent="0.35">
      <c r="C60" s="559" t="s">
        <v>280</v>
      </c>
      <c r="D60" s="563">
        <v>252561.28</v>
      </c>
      <c r="G60"/>
    </row>
    <row r="61" spans="2:7" x14ac:dyDescent="0.35">
      <c r="C61" s="559" t="s">
        <v>281</v>
      </c>
      <c r="D61" s="563">
        <v>95500</v>
      </c>
      <c r="G61"/>
    </row>
    <row r="62" spans="2:7" x14ac:dyDescent="0.35">
      <c r="B62" s="587" t="s">
        <v>426</v>
      </c>
      <c r="C62" s="529" t="s">
        <v>254</v>
      </c>
      <c r="D62" s="576"/>
      <c r="E62" s="590">
        <f>SUM(D63:D65)</f>
        <v>305475.77</v>
      </c>
      <c r="F62" s="270"/>
      <c r="G62" s="565">
        <f>PRODUCT(E62:F62)</f>
        <v>305475.77</v>
      </c>
    </row>
    <row r="63" spans="2:7" x14ac:dyDescent="0.35">
      <c r="C63" s="559" t="s">
        <v>415</v>
      </c>
      <c r="D63" s="563">
        <v>77700</v>
      </c>
      <c r="G63"/>
    </row>
    <row r="64" spans="2:7" x14ac:dyDescent="0.35">
      <c r="C64" s="559" t="s">
        <v>416</v>
      </c>
      <c r="D64" s="563">
        <v>154150</v>
      </c>
      <c r="G64"/>
    </row>
    <row r="65" spans="2:7" x14ac:dyDescent="0.35">
      <c r="C65" s="559" t="s">
        <v>417</v>
      </c>
      <c r="D65" s="563">
        <v>73625.77</v>
      </c>
      <c r="G65"/>
    </row>
    <row r="66" spans="2:7" x14ac:dyDescent="0.35">
      <c r="B66" s="587" t="s">
        <v>149</v>
      </c>
      <c r="C66" s="529" t="s">
        <v>254</v>
      </c>
      <c r="D66" s="576"/>
      <c r="E66" s="590">
        <f>SUM(D67:D68)</f>
        <v>2454046.88</v>
      </c>
      <c r="F66" s="270"/>
      <c r="G66" s="565">
        <f>PRODUCT(E66:F66)</f>
        <v>2454046.88</v>
      </c>
    </row>
    <row r="67" spans="2:7" x14ac:dyDescent="0.35">
      <c r="C67" s="559" t="s">
        <v>258</v>
      </c>
      <c r="D67" s="563">
        <f>1215000+135000</f>
        <v>1350000</v>
      </c>
      <c r="G67"/>
    </row>
    <row r="68" spans="2:7" x14ac:dyDescent="0.35">
      <c r="C68" s="559" t="s">
        <v>257</v>
      </c>
      <c r="D68" s="606">
        <f>2188265.63+7*37968.75-1350000</f>
        <v>1104046.8799999999</v>
      </c>
      <c r="G68"/>
    </row>
    <row r="69" spans="2:7" x14ac:dyDescent="0.35">
      <c r="B69" s="587" t="s">
        <v>156</v>
      </c>
      <c r="C69" s="594" t="s">
        <v>254</v>
      </c>
      <c r="D69" s="576"/>
      <c r="E69" s="589">
        <f>SUM(D70:D71)</f>
        <v>347675</v>
      </c>
      <c r="F69" s="270"/>
      <c r="G69" s="565">
        <f>PRODUCT(E69:F69)</f>
        <v>347675</v>
      </c>
    </row>
    <row r="70" spans="2:7" x14ac:dyDescent="0.35">
      <c r="C70" s="559" t="s">
        <v>268</v>
      </c>
      <c r="D70" s="564">
        <v>96000</v>
      </c>
      <c r="G70"/>
    </row>
    <row r="71" spans="2:7" x14ac:dyDescent="0.35">
      <c r="C71" s="559" t="s">
        <v>257</v>
      </c>
      <c r="D71" s="564">
        <v>251675</v>
      </c>
      <c r="G71"/>
    </row>
    <row r="72" spans="2:7" x14ac:dyDescent="0.35">
      <c r="B72" s="587" t="s">
        <v>165</v>
      </c>
      <c r="C72" s="594" t="s">
        <v>254</v>
      </c>
      <c r="D72" s="576"/>
      <c r="E72" s="590">
        <f>SUM(D73:D74)</f>
        <v>1460000</v>
      </c>
      <c r="F72" s="270"/>
      <c r="G72" s="565">
        <f>PRODUCT(E72:F72)</f>
        <v>1460000</v>
      </c>
    </row>
    <row r="73" spans="2:7" x14ac:dyDescent="0.35">
      <c r="C73" s="559" t="s">
        <v>424</v>
      </c>
      <c r="D73" s="563">
        <f>480000+(17*20000)+(10*40000)</f>
        <v>1220000</v>
      </c>
      <c r="G73"/>
    </row>
    <row r="74" spans="2:7" x14ac:dyDescent="0.35">
      <c r="C74" s="559" t="s">
        <v>425</v>
      </c>
      <c r="D74" s="563">
        <f>40000*6</f>
        <v>240000</v>
      </c>
      <c r="G74"/>
    </row>
    <row r="75" spans="2:7" x14ac:dyDescent="0.35">
      <c r="B75" s="587" t="s">
        <v>334</v>
      </c>
      <c r="C75" s="529" t="s">
        <v>254</v>
      </c>
      <c r="D75" s="577"/>
      <c r="E75" s="590">
        <f>SUM(D76:D80)</f>
        <v>262000</v>
      </c>
      <c r="F75" s="270"/>
      <c r="G75" s="565">
        <f>PRODUCT(E75:F75)</f>
        <v>262000</v>
      </c>
    </row>
    <row r="76" spans="2:7" x14ac:dyDescent="0.35">
      <c r="B76" s="361"/>
      <c r="C76" s="559" t="s">
        <v>258</v>
      </c>
      <c r="D76" s="564">
        <v>95000</v>
      </c>
      <c r="E76" s="595"/>
      <c r="G76" s="596"/>
    </row>
    <row r="77" spans="2:7" x14ac:dyDescent="0.35">
      <c r="B77" s="361"/>
      <c r="C77" s="559" t="s">
        <v>412</v>
      </c>
      <c r="D77" s="564">
        <v>30000</v>
      </c>
      <c r="E77" s="595"/>
      <c r="G77" s="596"/>
    </row>
    <row r="78" spans="2:7" x14ac:dyDescent="0.35">
      <c r="B78" s="361"/>
      <c r="C78" s="560" t="s">
        <v>411</v>
      </c>
      <c r="D78" s="564">
        <v>32000</v>
      </c>
      <c r="E78" s="595"/>
      <c r="G78" s="596"/>
    </row>
    <row r="79" spans="2:7" x14ac:dyDescent="0.35">
      <c r="C79" s="559" t="s">
        <v>413</v>
      </c>
      <c r="D79" s="563">
        <v>25000</v>
      </c>
      <c r="G79"/>
    </row>
    <row r="80" spans="2:7" x14ac:dyDescent="0.35">
      <c r="C80" s="559" t="s">
        <v>414</v>
      </c>
      <c r="D80" s="563">
        <v>80000</v>
      </c>
      <c r="G80"/>
    </row>
    <row r="81" spans="2:7" x14ac:dyDescent="0.35">
      <c r="B81" s="587" t="s">
        <v>431</v>
      </c>
      <c r="C81" s="529" t="s">
        <v>254</v>
      </c>
      <c r="D81" s="577"/>
      <c r="E81" s="590">
        <f>SUM(D82:D85)</f>
        <v>3798019.4997083335</v>
      </c>
      <c r="F81" s="270"/>
      <c r="G81" s="565">
        <f>PRODUCT(E81:F81)</f>
        <v>3798019.4997083335</v>
      </c>
    </row>
    <row r="82" spans="2:7" x14ac:dyDescent="0.35">
      <c r="C82" t="s">
        <v>432</v>
      </c>
      <c r="D82" s="563">
        <v>845480</v>
      </c>
      <c r="G82"/>
    </row>
    <row r="83" spans="2:7" x14ac:dyDescent="0.35">
      <c r="C83" t="s">
        <v>433</v>
      </c>
      <c r="D83" s="563">
        <v>2021800</v>
      </c>
      <c r="G83"/>
    </row>
    <row r="84" spans="2:7" x14ac:dyDescent="0.35">
      <c r="C84" t="s">
        <v>434</v>
      </c>
      <c r="D84" s="563">
        <v>471299.3665</v>
      </c>
      <c r="G84"/>
    </row>
    <row r="85" spans="2:7" x14ac:dyDescent="0.35">
      <c r="C85" t="s">
        <v>435</v>
      </c>
      <c r="D85" s="563">
        <v>459440.13320833334</v>
      </c>
      <c r="G85"/>
    </row>
    <row r="86" spans="2:7" x14ac:dyDescent="0.35">
      <c r="B86" s="587" t="s">
        <v>161</v>
      </c>
      <c r="C86" s="529" t="s">
        <v>254</v>
      </c>
      <c r="D86" s="587"/>
      <c r="E86" s="590">
        <f>SUM(D87:D88)</f>
        <v>116470</v>
      </c>
      <c r="F86" s="270"/>
      <c r="G86" s="565">
        <f>PRODUCT(E86:F86)</f>
        <v>116470</v>
      </c>
    </row>
    <row r="87" spans="2:7" x14ac:dyDescent="0.35">
      <c r="C87" s="559" t="s">
        <v>258</v>
      </c>
      <c r="D87" s="563">
        <f>'Contract Sums BD'!I13</f>
        <v>116470</v>
      </c>
      <c r="G87"/>
    </row>
    <row r="88" spans="2:7" x14ac:dyDescent="0.35">
      <c r="C88" s="559" t="s">
        <v>284</v>
      </c>
      <c r="D88" s="563">
        <v>0</v>
      </c>
      <c r="G88"/>
    </row>
    <row r="89" spans="2:7" x14ac:dyDescent="0.35">
      <c r="B89" s="587" t="s">
        <v>160</v>
      </c>
      <c r="C89" s="529" t="s">
        <v>254</v>
      </c>
      <c r="D89" s="587"/>
      <c r="E89" s="590">
        <f>SUM(D90:D91)</f>
        <v>100800</v>
      </c>
      <c r="F89" s="270"/>
      <c r="G89" s="565">
        <f>PRODUCT(E89:F89)</f>
        <v>100800</v>
      </c>
    </row>
    <row r="90" spans="2:7" x14ac:dyDescent="0.35">
      <c r="B90" s="361"/>
      <c r="C90" s="559" t="s">
        <v>258</v>
      </c>
      <c r="D90" s="313">
        <f>'Contract Sums BD'!I14</f>
        <v>100800</v>
      </c>
      <c r="E90" s="595"/>
      <c r="G90" s="596"/>
    </row>
    <row r="91" spans="2:7" x14ac:dyDescent="0.35">
      <c r="C91" s="559" t="s">
        <v>284</v>
      </c>
      <c r="D91" s="563">
        <v>0</v>
      </c>
      <c r="G91"/>
    </row>
    <row r="92" spans="2:7" x14ac:dyDescent="0.35">
      <c r="B92" s="587" t="s">
        <v>332</v>
      </c>
      <c r="C92" s="529" t="s">
        <v>254</v>
      </c>
      <c r="D92" s="587"/>
      <c r="E92" s="590">
        <f>SUM(D93:D96)</f>
        <v>642600</v>
      </c>
      <c r="F92" s="270"/>
      <c r="G92" s="565">
        <f>PRODUCT(E92:F92)</f>
        <v>642600</v>
      </c>
    </row>
    <row r="93" spans="2:7" x14ac:dyDescent="0.35">
      <c r="C93" s="559" t="s">
        <v>282</v>
      </c>
      <c r="D93" s="563">
        <f>260000+126000</f>
        <v>386000</v>
      </c>
      <c r="G93"/>
    </row>
    <row r="94" spans="2:7" x14ac:dyDescent="0.35">
      <c r="C94" s="559" t="s">
        <v>441</v>
      </c>
      <c r="D94" s="563">
        <v>228000</v>
      </c>
      <c r="G94"/>
    </row>
    <row r="95" spans="2:7" x14ac:dyDescent="0.35">
      <c r="C95" s="559" t="s">
        <v>283</v>
      </c>
      <c r="D95" s="563">
        <v>13200</v>
      </c>
      <c r="G95"/>
    </row>
    <row r="96" spans="2:7" x14ac:dyDescent="0.35">
      <c r="C96" s="559" t="s">
        <v>430</v>
      </c>
      <c r="D96" s="563">
        <v>15400</v>
      </c>
      <c r="G96"/>
    </row>
    <row r="97" spans="2:7" x14ac:dyDescent="0.35">
      <c r="B97" s="587" t="s">
        <v>436</v>
      </c>
      <c r="C97" s="529" t="s">
        <v>254</v>
      </c>
      <c r="D97" s="587"/>
      <c r="E97" s="590">
        <f>SUM(D98:D99)</f>
        <v>105000</v>
      </c>
      <c r="F97" s="270"/>
      <c r="G97" s="565">
        <f>PRODUCT(E97:F97)</f>
        <v>105000</v>
      </c>
    </row>
    <row r="98" spans="2:7" x14ac:dyDescent="0.35">
      <c r="C98" s="592" t="s">
        <v>268</v>
      </c>
      <c r="D98" s="563">
        <v>50000</v>
      </c>
      <c r="G98"/>
    </row>
    <row r="99" spans="2:7" x14ac:dyDescent="0.35">
      <c r="C99" s="559" t="s">
        <v>437</v>
      </c>
      <c r="D99" s="563">
        <v>55000</v>
      </c>
      <c r="G99"/>
    </row>
    <row r="100" spans="2:7" x14ac:dyDescent="0.35">
      <c r="B100" s="587" t="s">
        <v>168</v>
      </c>
      <c r="C100" s="529" t="s">
        <v>254</v>
      </c>
      <c r="D100" s="587"/>
      <c r="E100" s="590">
        <f>SUM(D101:D103)</f>
        <v>182500</v>
      </c>
      <c r="F100" s="270"/>
      <c r="G100" s="565">
        <f>PRODUCT(E100:F100)</f>
        <v>182500</v>
      </c>
    </row>
    <row r="101" spans="2:7" x14ac:dyDescent="0.35">
      <c r="C101" s="559" t="s">
        <v>258</v>
      </c>
      <c r="D101" s="563">
        <v>35000</v>
      </c>
      <c r="G101"/>
    </row>
    <row r="102" spans="2:7" x14ac:dyDescent="0.35">
      <c r="C102" s="559" t="s">
        <v>257</v>
      </c>
      <c r="D102" s="563">
        <v>147500</v>
      </c>
      <c r="G102"/>
    </row>
    <row r="103" spans="2:7" x14ac:dyDescent="0.35">
      <c r="C103" s="559" t="s">
        <v>449</v>
      </c>
      <c r="D103" s="563">
        <v>0</v>
      </c>
      <c r="G103"/>
    </row>
    <row r="104" spans="2:7" x14ac:dyDescent="0.35">
      <c r="B104" s="587" t="s">
        <v>66</v>
      </c>
      <c r="C104" s="529" t="s">
        <v>254</v>
      </c>
      <c r="D104" s="587"/>
      <c r="E104" s="590">
        <f>SUM(D105:D107)</f>
        <v>325000</v>
      </c>
      <c r="F104" s="270"/>
      <c r="G104" s="565">
        <f>PRODUCT(E104:F104)</f>
        <v>325000</v>
      </c>
    </row>
    <row r="105" spans="2:7" x14ac:dyDescent="0.35">
      <c r="C105" s="559" t="s">
        <v>258</v>
      </c>
      <c r="D105" s="563">
        <v>0</v>
      </c>
      <c r="G105"/>
    </row>
    <row r="106" spans="2:7" x14ac:dyDescent="0.35">
      <c r="C106" s="559" t="s">
        <v>284</v>
      </c>
      <c r="D106" s="563">
        <v>325000</v>
      </c>
      <c r="G106"/>
    </row>
    <row r="107" spans="2:7" x14ac:dyDescent="0.35">
      <c r="C107" s="559" t="s">
        <v>363</v>
      </c>
      <c r="D107" s="563"/>
      <c r="G107"/>
    </row>
    <row r="108" spans="2:7" x14ac:dyDescent="0.35">
      <c r="B108" s="587" t="s">
        <v>73</v>
      </c>
      <c r="C108" s="529" t="s">
        <v>254</v>
      </c>
      <c r="D108" s="587"/>
      <c r="E108" s="590">
        <f>SUM(D109:D110)</f>
        <v>33170</v>
      </c>
      <c r="F108" s="270"/>
      <c r="G108" s="565">
        <f>PRODUCT(E108:F108)</f>
        <v>33170</v>
      </c>
    </row>
    <row r="109" spans="2:7" x14ac:dyDescent="0.35">
      <c r="C109" s="559" t="s">
        <v>444</v>
      </c>
      <c r="D109" s="563">
        <v>33170</v>
      </c>
      <c r="G109"/>
    </row>
    <row r="110" spans="2:7" x14ac:dyDescent="0.35">
      <c r="C110" s="559" t="s">
        <v>284</v>
      </c>
      <c r="D110" s="563">
        <v>0</v>
      </c>
      <c r="G110"/>
    </row>
    <row r="111" spans="2:7" x14ac:dyDescent="0.35">
      <c r="B111" s="587" t="s">
        <v>71</v>
      </c>
      <c r="C111" s="593" t="s">
        <v>226</v>
      </c>
      <c r="D111" s="576"/>
      <c r="E111" s="590">
        <f>SUM(D112:D113)</f>
        <v>924625</v>
      </c>
      <c r="F111" s="270">
        <v>3.85</v>
      </c>
      <c r="G111" s="565">
        <f>PRODUCT(E111:F111)</f>
        <v>3559806.25</v>
      </c>
    </row>
    <row r="112" spans="2:7" x14ac:dyDescent="0.35">
      <c r="C112" s="592" t="s">
        <v>268</v>
      </c>
      <c r="D112" s="563">
        <v>88000</v>
      </c>
      <c r="G112"/>
    </row>
    <row r="113" spans="2:8" x14ac:dyDescent="0.35">
      <c r="C113" s="592" t="s">
        <v>269</v>
      </c>
      <c r="D113" s="563">
        <v>836625</v>
      </c>
      <c r="G113"/>
    </row>
    <row r="114" spans="2:8" x14ac:dyDescent="0.35">
      <c r="B114" s="587" t="s">
        <v>337</v>
      </c>
      <c r="C114" s="529" t="s">
        <v>254</v>
      </c>
      <c r="D114" s="576"/>
      <c r="E114" s="590">
        <f>SUM(D115)</f>
        <v>55000</v>
      </c>
      <c r="F114" s="270"/>
      <c r="G114" s="565">
        <f t="shared" ref="G114" si="0">PRODUCT(E114:F114)</f>
        <v>55000</v>
      </c>
    </row>
    <row r="115" spans="2:8" x14ac:dyDescent="0.35">
      <c r="C115" s="559" t="s">
        <v>285</v>
      </c>
      <c r="D115" s="563">
        <v>55000</v>
      </c>
      <c r="G115"/>
    </row>
    <row r="116" spans="2:8" x14ac:dyDescent="0.35">
      <c r="B116" s="587" t="s">
        <v>340</v>
      </c>
      <c r="C116" s="593" t="s">
        <v>254</v>
      </c>
      <c r="D116" s="587"/>
      <c r="E116" s="597">
        <f>SUM(D117:D119)</f>
        <v>228600</v>
      </c>
      <c r="F116" s="270"/>
      <c r="G116" s="565">
        <f>PRODUCT(E116:F116)</f>
        <v>228600</v>
      </c>
    </row>
    <row r="117" spans="2:8" x14ac:dyDescent="0.35">
      <c r="C117" s="559" t="s">
        <v>286</v>
      </c>
      <c r="D117" s="598">
        <v>54000</v>
      </c>
      <c r="G117"/>
    </row>
    <row r="118" spans="2:8" x14ac:dyDescent="0.35">
      <c r="C118" s="559" t="s">
        <v>287</v>
      </c>
      <c r="D118" s="598">
        <f>117000</f>
        <v>117000</v>
      </c>
      <c r="G118"/>
    </row>
    <row r="119" spans="2:8" x14ac:dyDescent="0.35">
      <c r="C119" s="559" t="s">
        <v>288</v>
      </c>
      <c r="D119" s="598">
        <v>57600</v>
      </c>
      <c r="G119"/>
    </row>
    <row r="120" spans="2:8" x14ac:dyDescent="0.35">
      <c r="B120" s="587" t="s">
        <v>339</v>
      </c>
      <c r="C120" s="529" t="s">
        <v>254</v>
      </c>
      <c r="D120" s="587"/>
      <c r="E120" s="590">
        <f>SUM(D121:D122)</f>
        <v>180000</v>
      </c>
      <c r="F120" s="270"/>
      <c r="G120" s="565">
        <f>PRODUCT(E120:F120)</f>
        <v>180000</v>
      </c>
    </row>
    <row r="121" spans="2:8" x14ac:dyDescent="0.35">
      <c r="C121" s="559" t="s">
        <v>289</v>
      </c>
      <c r="D121" s="563">
        <v>40000</v>
      </c>
      <c r="G121"/>
    </row>
    <row r="122" spans="2:8" x14ac:dyDescent="0.35">
      <c r="C122" s="559" t="s">
        <v>449</v>
      </c>
      <c r="D122" s="349">
        <f>20000*7</f>
        <v>140000</v>
      </c>
      <c r="G122"/>
    </row>
    <row r="123" spans="2:8" x14ac:dyDescent="0.35">
      <c r="B123" s="498"/>
      <c r="C123" s="308"/>
    </row>
    <row r="124" spans="2:8" x14ac:dyDescent="0.35">
      <c r="B124" s="498"/>
      <c r="C124" s="308"/>
      <c r="G124" s="260" t="s">
        <v>254</v>
      </c>
      <c r="H124">
        <v>1</v>
      </c>
    </row>
    <row r="125" spans="2:8" x14ac:dyDescent="0.35">
      <c r="B125" s="498"/>
      <c r="C125" s="308"/>
      <c r="G125" s="271" t="s">
        <v>225</v>
      </c>
      <c r="H125" s="270">
        <v>4.45</v>
      </c>
    </row>
    <row r="126" spans="2:8" x14ac:dyDescent="0.35">
      <c r="B126" s="498"/>
      <c r="C126" s="308"/>
      <c r="G126" s="271" t="s">
        <v>226</v>
      </c>
      <c r="H126" s="270">
        <v>3.85</v>
      </c>
    </row>
    <row r="127" spans="2:8" x14ac:dyDescent="0.35">
      <c r="B127" s="498"/>
      <c r="C127" s="308"/>
      <c r="G127" s="271" t="s">
        <v>227</v>
      </c>
      <c r="H127" s="270">
        <v>3.6760000000000002</v>
      </c>
    </row>
    <row r="128" spans="2:8" x14ac:dyDescent="0.35">
      <c r="B128" s="498"/>
      <c r="C128" s="308"/>
    </row>
    <row r="129" spans="2:3" x14ac:dyDescent="0.35">
      <c r="B129" s="498"/>
      <c r="C129" s="308"/>
    </row>
    <row r="130" spans="2:3" x14ac:dyDescent="0.35">
      <c r="B130" s="498"/>
      <c r="C130" s="308"/>
    </row>
    <row r="131" spans="2:3" x14ac:dyDescent="0.35">
      <c r="B131" s="498"/>
      <c r="C131" s="308"/>
    </row>
    <row r="132" spans="2:3" x14ac:dyDescent="0.35">
      <c r="B132" s="498"/>
      <c r="C132" s="308"/>
    </row>
    <row r="133" spans="2:3" x14ac:dyDescent="0.35">
      <c r="B133" s="498"/>
      <c r="C133" s="308"/>
    </row>
    <row r="134" spans="2:3" x14ac:dyDescent="0.35">
      <c r="B134" s="498"/>
      <c r="C134" s="308"/>
    </row>
    <row r="135" spans="2:3" x14ac:dyDescent="0.35">
      <c r="B135" s="498"/>
      <c r="C135" s="308"/>
    </row>
    <row r="136" spans="2:3" x14ac:dyDescent="0.35">
      <c r="B136" s="498"/>
      <c r="C136" s="308"/>
    </row>
    <row r="137" spans="2:3" x14ac:dyDescent="0.35">
      <c r="B137" s="498"/>
      <c r="C137" s="308"/>
    </row>
  </sheetData>
  <phoneticPr fontId="7" type="noConversion"/>
  <pageMargins left="0.7" right="0.7" top="0.75" bottom="0.75" header="0.3" footer="0.3"/>
  <pageSetup paperSize="9" scale="5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C9B2-1302-4242-98E4-688BC0BB79C1}">
  <dimension ref="C4:I73"/>
  <sheetViews>
    <sheetView topLeftCell="A13" workbookViewId="0">
      <selection activeCell="G26" sqref="G26"/>
    </sheetView>
  </sheetViews>
  <sheetFormatPr defaultColWidth="8.90625" defaultRowHeight="15.5" x14ac:dyDescent="0.35"/>
  <cols>
    <col min="1" max="2" width="8.90625" style="399"/>
    <col min="3" max="3" width="24.08984375" style="399" customWidth="1"/>
    <col min="4" max="4" width="16.1796875" style="400" customWidth="1"/>
    <col min="5" max="5" width="16.6328125" style="401" customWidth="1"/>
    <col min="6" max="6" width="16.6328125" style="402" customWidth="1"/>
    <col min="7" max="7" width="23.36328125" style="401" customWidth="1"/>
    <col min="8" max="8" width="21.81640625" style="399" customWidth="1"/>
    <col min="9" max="9" width="24.54296875" style="399" customWidth="1"/>
    <col min="10" max="10" width="8.90625" style="399"/>
    <col min="11" max="11" width="12.90625" style="399" bestFit="1" customWidth="1"/>
    <col min="12" max="16384" width="8.90625" style="399"/>
  </cols>
  <sheetData>
    <row r="4" spans="3:9" s="398" customFormat="1" ht="32.5" customHeight="1" x14ac:dyDescent="0.35">
      <c r="C4" s="395" t="s">
        <v>142</v>
      </c>
      <c r="D4" s="396" t="s">
        <v>369</v>
      </c>
      <c r="E4" s="397" t="s">
        <v>194</v>
      </c>
      <c r="F4" s="396" t="s">
        <v>369</v>
      </c>
      <c r="G4" s="397" t="s">
        <v>144</v>
      </c>
      <c r="I4" s="398">
        <f>G10+E10</f>
        <v>243750</v>
      </c>
    </row>
    <row r="5" spans="3:9" x14ac:dyDescent="0.35">
      <c r="I5" s="398"/>
    </row>
    <row r="6" spans="3:9" x14ac:dyDescent="0.35">
      <c r="C6" s="403" t="s">
        <v>146</v>
      </c>
      <c r="D6" s="404"/>
      <c r="E6" s="405"/>
      <c r="F6" s="406">
        <v>2</v>
      </c>
      <c r="G6" s="407">
        <v>80000</v>
      </c>
      <c r="H6" s="399" t="s">
        <v>336</v>
      </c>
      <c r="I6" s="408">
        <f>SUMIF($C$6:C$32,H6,$G$6:$G$32)</f>
        <v>222500</v>
      </c>
    </row>
    <row r="7" spans="3:9" x14ac:dyDescent="0.35">
      <c r="C7" s="409" t="s">
        <v>147</v>
      </c>
      <c r="D7" s="396"/>
      <c r="E7" s="410"/>
      <c r="F7" s="411">
        <v>2</v>
      </c>
      <c r="G7" s="410">
        <v>84700</v>
      </c>
      <c r="H7" s="399" t="s">
        <v>30</v>
      </c>
      <c r="I7" s="408">
        <f>SUMIF($C$6:C$32,H7,$G$6:$G$32)</f>
        <v>0</v>
      </c>
    </row>
    <row r="8" spans="3:9" x14ac:dyDescent="0.35">
      <c r="C8" s="409" t="s">
        <v>54</v>
      </c>
      <c r="D8" s="396">
        <v>9</v>
      </c>
      <c r="E8" s="412">
        <v>87500</v>
      </c>
      <c r="F8" s="411">
        <v>8</v>
      </c>
      <c r="G8" s="413">
        <v>70000</v>
      </c>
      <c r="H8" s="414" t="s">
        <v>146</v>
      </c>
      <c r="I8" s="408">
        <f>SUMIF($C$6:C$32,H8,$G$6:$G$32)</f>
        <v>80000</v>
      </c>
    </row>
    <row r="9" spans="3:9" x14ac:dyDescent="0.35">
      <c r="C9" s="409" t="s">
        <v>62</v>
      </c>
      <c r="D9" s="396">
        <v>13</v>
      </c>
      <c r="E9" s="412">
        <v>205750</v>
      </c>
      <c r="F9" s="411" t="s">
        <v>370</v>
      </c>
      <c r="G9" s="412">
        <v>205750</v>
      </c>
      <c r="H9" s="399" t="str">
        <f>C11</f>
        <v>Conin</v>
      </c>
      <c r="I9" s="408">
        <f>SUMIF($C$6:C$32,H9,$G$6:$G$32)</f>
        <v>37968.75</v>
      </c>
    </row>
    <row r="10" spans="3:9" x14ac:dyDescent="0.35">
      <c r="C10" s="409" t="s">
        <v>66</v>
      </c>
      <c r="D10" s="396">
        <v>7</v>
      </c>
      <c r="E10" s="412">
        <v>162500</v>
      </c>
      <c r="F10" s="411">
        <v>5</v>
      </c>
      <c r="G10" s="412">
        <v>81250</v>
      </c>
      <c r="H10" s="399" t="str">
        <f>C16</f>
        <v>Excom</v>
      </c>
      <c r="I10" s="408">
        <f>SUMIF($C$6:C$32,H10,$G$6:$G$32)+G14</f>
        <v>21000</v>
      </c>
    </row>
    <row r="11" spans="3:9" x14ac:dyDescent="0.35">
      <c r="C11" s="403" t="s">
        <v>149</v>
      </c>
      <c r="D11" s="404">
        <v>58</v>
      </c>
      <c r="E11" s="415">
        <v>37968.75</v>
      </c>
      <c r="F11" s="406">
        <v>57</v>
      </c>
      <c r="G11" s="415">
        <v>37968.75</v>
      </c>
      <c r="H11" s="399" t="s">
        <v>39</v>
      </c>
      <c r="I11" s="408">
        <f>SUMIF($C$6:C$32,H11,$G$6:$G$32)</f>
        <v>0</v>
      </c>
    </row>
    <row r="12" spans="3:9" x14ac:dyDescent="0.35">
      <c r="C12" s="409" t="s">
        <v>150</v>
      </c>
      <c r="D12" s="396"/>
      <c r="E12" s="412"/>
      <c r="F12" s="411">
        <v>2</v>
      </c>
      <c r="G12" s="416">
        <v>202030</v>
      </c>
      <c r="H12" s="399" t="str">
        <f>C26</f>
        <v>Travel</v>
      </c>
      <c r="I12" s="408">
        <f>SUMIF($C$6:C$32,H12,$G$6:$G$32)</f>
        <v>170025</v>
      </c>
    </row>
    <row r="13" spans="3:9" x14ac:dyDescent="0.35">
      <c r="C13" s="409" t="s">
        <v>153</v>
      </c>
      <c r="D13" s="396"/>
      <c r="E13" s="412"/>
      <c r="F13" s="411">
        <v>29</v>
      </c>
      <c r="G13" s="412">
        <v>3835.6010000000001</v>
      </c>
      <c r="H13" s="399" t="str">
        <f>C18</f>
        <v>Fondue</v>
      </c>
      <c r="I13" s="408">
        <f>SUMIF($C$6:C$32,H13,$G$6:$G$32)</f>
        <v>92600</v>
      </c>
    </row>
    <row r="14" spans="3:9" x14ac:dyDescent="0.35">
      <c r="C14" s="403" t="s">
        <v>371</v>
      </c>
      <c r="D14" s="404">
        <v>3</v>
      </c>
      <c r="E14" s="415">
        <v>10500</v>
      </c>
      <c r="F14" s="406">
        <v>2</v>
      </c>
      <c r="G14" s="415">
        <v>10500</v>
      </c>
      <c r="H14" s="399" t="str">
        <f>C27</f>
        <v>Roya</v>
      </c>
      <c r="I14" s="408">
        <f>SUMIF($C$6:C$32,H14,$G$6:$G$32)</f>
        <v>40000</v>
      </c>
    </row>
    <row r="15" spans="3:9" x14ac:dyDescent="0.35">
      <c r="C15" s="409" t="s">
        <v>372</v>
      </c>
      <c r="D15" s="396">
        <v>1</v>
      </c>
      <c r="E15" s="412">
        <v>33000</v>
      </c>
      <c r="F15" s="411"/>
      <c r="G15" s="412"/>
      <c r="H15" s="399" t="str">
        <f>C13</f>
        <v>Dorchester</v>
      </c>
      <c r="I15" s="408">
        <f>SUMIF($C$6:C$32,H15,$G$6:$G$32)</f>
        <v>3835.6010000000001</v>
      </c>
    </row>
    <row r="16" spans="3:9" x14ac:dyDescent="0.35">
      <c r="C16" s="403" t="s">
        <v>155</v>
      </c>
      <c r="D16" s="404">
        <v>50</v>
      </c>
      <c r="E16" s="415">
        <v>10500</v>
      </c>
      <c r="F16" s="406">
        <v>49</v>
      </c>
      <c r="G16" s="415">
        <v>10500</v>
      </c>
      <c r="H16" s="399" t="str">
        <f>C30</f>
        <v>U+A</v>
      </c>
      <c r="I16" s="408">
        <f>SUMIF($C$6:C$32,H16,$G$6:$G$32)</f>
        <v>30000</v>
      </c>
    </row>
    <row r="17" spans="3:9" x14ac:dyDescent="0.35">
      <c r="C17" s="409" t="s">
        <v>336</v>
      </c>
      <c r="D17" s="396"/>
      <c r="E17" s="412">
        <v>333750</v>
      </c>
      <c r="F17" s="411"/>
      <c r="G17" s="412">
        <v>222500</v>
      </c>
      <c r="H17" s="399" t="str">
        <f>C20</f>
        <v>Light Touch</v>
      </c>
      <c r="I17" s="408">
        <f>SUMIF($C$6:C$32,H17,$G$6:$G$32)</f>
        <v>32660</v>
      </c>
    </row>
    <row r="18" spans="3:9" x14ac:dyDescent="0.35">
      <c r="C18" s="409" t="s">
        <v>156</v>
      </c>
      <c r="D18" s="396"/>
      <c r="E18" s="412">
        <v>92600</v>
      </c>
      <c r="F18" s="411"/>
      <c r="G18" s="412">
        <v>92600</v>
      </c>
      <c r="H18" s="399" t="s">
        <v>47</v>
      </c>
      <c r="I18" s="408">
        <f>SUMIF($C$6:C$32,H18,$G$6:$G$32)</f>
        <v>0</v>
      </c>
    </row>
    <row r="19" spans="3:9" x14ac:dyDescent="0.35">
      <c r="C19" s="409" t="s">
        <v>64</v>
      </c>
      <c r="D19" s="396">
        <v>15</v>
      </c>
      <c r="E19" s="412">
        <v>100844.71</v>
      </c>
      <c r="F19" s="411">
        <v>13</v>
      </c>
      <c r="G19" s="412">
        <v>91473.84</v>
      </c>
      <c r="H19" s="399" t="str">
        <f>C24</f>
        <v>Mirage</v>
      </c>
      <c r="I19" s="408">
        <f>SUMIF($C$6:C$32,H19,$G$6:$G$32)</f>
        <v>286032.39</v>
      </c>
    </row>
    <row r="20" spans="3:9" x14ac:dyDescent="0.35">
      <c r="C20" s="409" t="s">
        <v>158</v>
      </c>
      <c r="D20" s="396">
        <v>16</v>
      </c>
      <c r="E20" s="412">
        <v>32660</v>
      </c>
      <c r="F20" s="411">
        <v>14</v>
      </c>
      <c r="G20" s="412">
        <v>32660</v>
      </c>
      <c r="H20" s="399" t="s">
        <v>50</v>
      </c>
      <c r="I20" s="408">
        <f>SUMIF($C$6:C$32,H20,$G$6:$G$32)</f>
        <v>108000</v>
      </c>
    </row>
    <row r="21" spans="3:9" x14ac:dyDescent="0.35">
      <c r="C21" s="409" t="s">
        <v>69</v>
      </c>
      <c r="D21" s="396">
        <v>6</v>
      </c>
      <c r="E21" s="412">
        <v>5900</v>
      </c>
      <c r="F21" s="411">
        <v>5</v>
      </c>
      <c r="G21" s="412">
        <v>5900</v>
      </c>
      <c r="H21" s="399" t="str">
        <f>C23</f>
        <v>Meinhardt</v>
      </c>
      <c r="I21" s="408">
        <f>SUMIF($C$6:C$32,H21,$G$6:$G$32)</f>
        <v>13940</v>
      </c>
    </row>
    <row r="22" spans="3:9" x14ac:dyDescent="0.35">
      <c r="C22" s="409" t="s">
        <v>160</v>
      </c>
      <c r="D22" s="396">
        <v>6</v>
      </c>
      <c r="E22" s="412">
        <v>12500</v>
      </c>
      <c r="F22" s="411">
        <v>5</v>
      </c>
      <c r="G22" s="412">
        <v>12500</v>
      </c>
      <c r="H22" s="399" t="s">
        <v>54</v>
      </c>
      <c r="I22" s="408">
        <f>SUMIF($C$6:C$32,H22,$G$6:$G$32)</f>
        <v>70000</v>
      </c>
    </row>
    <row r="23" spans="3:9" x14ac:dyDescent="0.35">
      <c r="C23" s="409" t="s">
        <v>161</v>
      </c>
      <c r="D23" s="396">
        <v>7</v>
      </c>
      <c r="E23" s="412">
        <v>15110</v>
      </c>
      <c r="F23" s="411" t="s">
        <v>373</v>
      </c>
      <c r="G23" s="412">
        <v>13940</v>
      </c>
      <c r="H23" s="399" t="str">
        <f>C25</f>
        <v>Mitchell &amp; Eades</v>
      </c>
      <c r="I23" s="408">
        <f>SUMIF($C$6:C$32,H23,$G$6:$G$32)</f>
        <v>90437.5</v>
      </c>
    </row>
    <row r="24" spans="3:9" x14ac:dyDescent="0.35">
      <c r="C24" s="409" t="s">
        <v>162</v>
      </c>
      <c r="D24" s="396">
        <v>22</v>
      </c>
      <c r="E24" s="412">
        <v>303615.67</v>
      </c>
      <c r="F24" s="411">
        <v>21</v>
      </c>
      <c r="G24" s="412">
        <v>286032.39</v>
      </c>
      <c r="H24" s="399" t="str">
        <f>C22</f>
        <v>Mediatech</v>
      </c>
      <c r="I24" s="408">
        <f>SUMIF($C$6:C$32,H24,$G$6:$G$32)</f>
        <v>12500</v>
      </c>
    </row>
    <row r="25" spans="3:9" x14ac:dyDescent="0.35">
      <c r="C25" s="409" t="s">
        <v>163</v>
      </c>
      <c r="D25" s="396"/>
      <c r="E25" s="412">
        <v>121750</v>
      </c>
      <c r="F25" s="411"/>
      <c r="G25" s="412">
        <v>90437.5</v>
      </c>
      <c r="H25" s="399" t="str">
        <f>C31</f>
        <v>Vortex</v>
      </c>
      <c r="I25" s="408">
        <f>SUMIF($C$6:C$32,H25,$G$6:$G$32)</f>
        <v>11500</v>
      </c>
    </row>
    <row r="26" spans="3:9" x14ac:dyDescent="0.35">
      <c r="C26" s="403" t="s">
        <v>367</v>
      </c>
      <c r="D26" s="404"/>
      <c r="E26" s="415">
        <v>0</v>
      </c>
      <c r="F26" s="406"/>
      <c r="G26" s="415">
        <v>72765</v>
      </c>
      <c r="H26" s="399" t="s">
        <v>62</v>
      </c>
      <c r="I26" s="408">
        <f>SUMIF($C$6:C$32,H26,$G$6:$G$32)</f>
        <v>205750</v>
      </c>
    </row>
    <row r="27" spans="3:9" x14ac:dyDescent="0.35">
      <c r="C27" s="409" t="s">
        <v>165</v>
      </c>
      <c r="D27" s="396">
        <v>34</v>
      </c>
      <c r="E27" s="412">
        <v>40000</v>
      </c>
      <c r="F27" s="411">
        <v>33</v>
      </c>
      <c r="G27" s="412">
        <v>40000</v>
      </c>
      <c r="I27" s="408">
        <f>SUMIF($C$6:C$32,H27,$G$6:$G$32)</f>
        <v>0</v>
      </c>
    </row>
    <row r="28" spans="3:9" x14ac:dyDescent="0.35">
      <c r="C28" s="409" t="s">
        <v>374</v>
      </c>
      <c r="D28" s="396">
        <v>3</v>
      </c>
      <c r="E28" s="412">
        <v>40000</v>
      </c>
      <c r="F28" s="411">
        <v>3</v>
      </c>
      <c r="G28" s="416">
        <v>40000</v>
      </c>
      <c r="H28" s="399" t="s">
        <v>64</v>
      </c>
      <c r="I28" s="408">
        <f>SUMIF($C$6:C$32,H28,$G$6:$G$32)</f>
        <v>91473.84</v>
      </c>
    </row>
    <row r="29" spans="3:9" x14ac:dyDescent="0.35">
      <c r="C29" s="403" t="s">
        <v>367</v>
      </c>
      <c r="D29" s="404"/>
      <c r="E29" s="415">
        <v>0</v>
      </c>
      <c r="F29" s="406"/>
      <c r="G29" s="415">
        <v>97260</v>
      </c>
      <c r="H29" s="399" t="s">
        <v>66</v>
      </c>
      <c r="I29" s="408">
        <f>SUMIF($C$6:C$32,H29,$G$6:$G$32)</f>
        <v>81250</v>
      </c>
    </row>
    <row r="30" spans="3:9" x14ac:dyDescent="0.35">
      <c r="C30" s="409" t="s">
        <v>167</v>
      </c>
      <c r="D30" s="396"/>
      <c r="E30" s="412"/>
      <c r="F30" s="411">
        <v>5</v>
      </c>
      <c r="G30" s="412">
        <v>30000</v>
      </c>
      <c r="H30" s="399" t="s">
        <v>68</v>
      </c>
      <c r="I30" s="408">
        <f>SUMIF($C$6:C$32,H30,$G$6:$G$32)</f>
        <v>0</v>
      </c>
    </row>
    <row r="31" spans="3:9" x14ac:dyDescent="0.35">
      <c r="C31" s="409" t="s">
        <v>168</v>
      </c>
      <c r="D31" s="396">
        <v>6</v>
      </c>
      <c r="E31" s="412">
        <v>26000</v>
      </c>
      <c r="F31" s="411">
        <v>5</v>
      </c>
      <c r="G31" s="412">
        <v>11500</v>
      </c>
      <c r="H31" s="399" t="s">
        <v>69</v>
      </c>
      <c r="I31" s="408">
        <f>SUMIF($C$6:C$32,H31,$G$6:$G$32)</f>
        <v>5900</v>
      </c>
    </row>
    <row r="32" spans="3:9" x14ac:dyDescent="0.35">
      <c r="C32" s="409" t="s">
        <v>50</v>
      </c>
      <c r="D32" s="396" t="s">
        <v>375</v>
      </c>
      <c r="E32" s="412">
        <v>108000</v>
      </c>
      <c r="F32" s="411" t="s">
        <v>376</v>
      </c>
      <c r="G32" s="412">
        <v>108000</v>
      </c>
      <c r="H32" s="399" t="s">
        <v>184</v>
      </c>
      <c r="I32" s="408">
        <f>SUMIF($C$6:C$32,H32,$G$6:$G$32)</f>
        <v>0</v>
      </c>
    </row>
    <row r="33" spans="3:9" x14ac:dyDescent="0.35">
      <c r="D33" s="399"/>
      <c r="E33" s="399"/>
      <c r="F33" s="399"/>
      <c r="G33" s="399"/>
      <c r="H33" s="409" t="s">
        <v>147</v>
      </c>
      <c r="I33" s="408">
        <f>SUMIF($C$6:C$32,H33,$G$6:$G$32)</f>
        <v>84700</v>
      </c>
    </row>
    <row r="34" spans="3:9" x14ac:dyDescent="0.35">
      <c r="H34" s="399" t="s">
        <v>73</v>
      </c>
      <c r="I34" s="408">
        <f>SUMIF($C$6:C$32,H34,$G$6:$G$32)</f>
        <v>0</v>
      </c>
    </row>
    <row r="35" spans="3:9" ht="16" thickBot="1" x14ac:dyDescent="0.4">
      <c r="G35" s="417">
        <f>SUM(G6:G34)</f>
        <v>2034103.0810000002</v>
      </c>
      <c r="I35" s="417">
        <f>SUM(I6:I34)</f>
        <v>1792073.081</v>
      </c>
    </row>
    <row r="36" spans="3:9" ht="16" thickTop="1" x14ac:dyDescent="0.35"/>
    <row r="37" spans="3:9" x14ac:dyDescent="0.35">
      <c r="I37" s="399">
        <f>G35-I35</f>
        <v>242030.00000000023</v>
      </c>
    </row>
    <row r="38" spans="3:9" x14ac:dyDescent="0.35">
      <c r="C38" s="418" t="s">
        <v>377</v>
      </c>
      <c r="D38" s="396"/>
      <c r="E38" s="412"/>
      <c r="F38" s="411"/>
      <c r="G38" s="412"/>
    </row>
    <row r="39" spans="3:9" x14ac:dyDescent="0.35">
      <c r="C39" s="409" t="s">
        <v>177</v>
      </c>
      <c r="D39" s="396">
        <v>11</v>
      </c>
      <c r="E39" s="412">
        <v>6037621.6500000004</v>
      </c>
      <c r="F39" s="411">
        <v>11</v>
      </c>
      <c r="G39" s="412">
        <v>6037621.6500000004</v>
      </c>
    </row>
    <row r="40" spans="3:9" x14ac:dyDescent="0.35">
      <c r="D40" s="399"/>
      <c r="E40" s="399"/>
      <c r="F40" s="399"/>
      <c r="G40" s="399"/>
    </row>
    <row r="41" spans="3:9" x14ac:dyDescent="0.35">
      <c r="C41" s="409" t="s">
        <v>378</v>
      </c>
      <c r="D41" s="396">
        <v>6</v>
      </c>
      <c r="E41" s="412">
        <v>42750</v>
      </c>
      <c r="F41" s="411">
        <v>6</v>
      </c>
      <c r="G41" s="412">
        <v>42750</v>
      </c>
    </row>
    <row r="42" spans="3:9" x14ac:dyDescent="0.35">
      <c r="C42" s="409" t="s">
        <v>64</v>
      </c>
      <c r="D42" s="396"/>
      <c r="E42" s="412">
        <v>126329.63</v>
      </c>
      <c r="F42" s="411"/>
      <c r="G42" s="412">
        <v>252635.06</v>
      </c>
    </row>
    <row r="43" spans="3:9" x14ac:dyDescent="0.35">
      <c r="C43" s="409" t="s">
        <v>379</v>
      </c>
      <c r="D43" s="396"/>
      <c r="E43" s="412">
        <v>121266.67</v>
      </c>
      <c r="F43" s="411"/>
      <c r="G43" s="412">
        <v>223266.66999999998</v>
      </c>
    </row>
    <row r="44" spans="3:9" x14ac:dyDescent="0.35">
      <c r="C44" s="409" t="s">
        <v>179</v>
      </c>
      <c r="D44" s="396"/>
      <c r="E44" s="412">
        <v>21660</v>
      </c>
      <c r="F44" s="411"/>
      <c r="G44" s="412">
        <v>43320</v>
      </c>
    </row>
    <row r="45" spans="3:9" x14ac:dyDescent="0.35">
      <c r="C45" s="409" t="s">
        <v>151</v>
      </c>
      <c r="D45" s="396"/>
      <c r="E45" s="412">
        <v>24000</v>
      </c>
      <c r="F45" s="411"/>
      <c r="G45" s="412">
        <v>44000</v>
      </c>
    </row>
    <row r="46" spans="3:9" x14ac:dyDescent="0.35">
      <c r="E46" s="401">
        <f>SUM(E41:E45)</f>
        <v>336006.3</v>
      </c>
      <c r="G46" s="401">
        <f>SUM(G41:G45)</f>
        <v>605971.73</v>
      </c>
    </row>
    <row r="48" spans="3:9" x14ac:dyDescent="0.35">
      <c r="C48" s="419" t="s">
        <v>172</v>
      </c>
      <c r="D48" s="420"/>
      <c r="E48" s="421"/>
      <c r="F48" s="422" t="s">
        <v>380</v>
      </c>
      <c r="G48" s="421">
        <v>35415</v>
      </c>
    </row>
    <row r="49" spans="3:7" x14ac:dyDescent="0.35">
      <c r="C49" s="419" t="s">
        <v>381</v>
      </c>
      <c r="D49" s="420">
        <v>1</v>
      </c>
      <c r="E49" s="421">
        <v>159899.6</v>
      </c>
      <c r="F49" s="422"/>
      <c r="G49" s="421"/>
    </row>
    <row r="50" spans="3:7" x14ac:dyDescent="0.35">
      <c r="C50" s="419" t="s">
        <v>382</v>
      </c>
      <c r="D50" s="420">
        <v>1</v>
      </c>
      <c r="E50" s="421">
        <v>81480</v>
      </c>
      <c r="F50" s="422">
        <v>1</v>
      </c>
      <c r="G50" s="421">
        <v>81480</v>
      </c>
    </row>
    <row r="51" spans="3:7" x14ac:dyDescent="0.35">
      <c r="C51" s="419" t="s">
        <v>383</v>
      </c>
      <c r="D51" s="420">
        <v>1</v>
      </c>
      <c r="E51" s="421">
        <v>164132.68</v>
      </c>
      <c r="F51" s="422">
        <v>1</v>
      </c>
      <c r="G51" s="421">
        <v>164132.68</v>
      </c>
    </row>
    <row r="52" spans="3:7" x14ac:dyDescent="0.35">
      <c r="C52" s="409" t="s">
        <v>173</v>
      </c>
      <c r="D52" s="396"/>
      <c r="E52" s="412"/>
      <c r="F52" s="411">
        <v>1</v>
      </c>
      <c r="G52" s="412">
        <v>20218</v>
      </c>
    </row>
    <row r="53" spans="3:7" x14ac:dyDescent="0.35">
      <c r="C53" s="419" t="s">
        <v>384</v>
      </c>
      <c r="D53" s="420">
        <v>1</v>
      </c>
      <c r="E53" s="421">
        <v>202505.5</v>
      </c>
      <c r="F53" s="422">
        <v>1</v>
      </c>
      <c r="G53" s="421">
        <v>202505.5</v>
      </c>
    </row>
    <row r="54" spans="3:7" x14ac:dyDescent="0.35">
      <c r="C54" s="419" t="s">
        <v>174</v>
      </c>
      <c r="D54" s="420"/>
      <c r="E54" s="421">
        <f>SUM(E55:E56)</f>
        <v>52000</v>
      </c>
      <c r="F54" s="422"/>
      <c r="G54" s="421">
        <f>SUM(G55:G56)</f>
        <v>83758</v>
      </c>
    </row>
    <row r="55" spans="3:7" x14ac:dyDescent="0.35">
      <c r="C55" s="419" t="s">
        <v>174</v>
      </c>
      <c r="D55" s="420">
        <v>2</v>
      </c>
      <c r="E55" s="421">
        <v>52000</v>
      </c>
      <c r="F55" s="422">
        <v>1</v>
      </c>
      <c r="G55" s="421">
        <v>31758</v>
      </c>
    </row>
    <row r="56" spans="3:7" x14ac:dyDescent="0.35">
      <c r="C56" s="419" t="s">
        <v>174</v>
      </c>
      <c r="D56" s="420"/>
      <c r="E56" s="421"/>
      <c r="F56" s="422">
        <v>2</v>
      </c>
      <c r="G56" s="421">
        <v>52000</v>
      </c>
    </row>
    <row r="57" spans="3:7" x14ac:dyDescent="0.35">
      <c r="C57" s="419" t="s">
        <v>343</v>
      </c>
      <c r="D57" s="420">
        <v>1</v>
      </c>
      <c r="E57" s="421">
        <v>84000</v>
      </c>
      <c r="F57" s="422">
        <v>1</v>
      </c>
      <c r="G57" s="421">
        <v>84000</v>
      </c>
    </row>
    <row r="58" spans="3:7" x14ac:dyDescent="0.35">
      <c r="C58" s="419" t="s">
        <v>385</v>
      </c>
      <c r="D58" s="420">
        <v>1</v>
      </c>
      <c r="E58" s="421">
        <v>169096</v>
      </c>
      <c r="F58" s="422">
        <v>1</v>
      </c>
      <c r="G58" s="421">
        <v>169096</v>
      </c>
    </row>
    <row r="59" spans="3:7" x14ac:dyDescent="0.35">
      <c r="E59" s="426">
        <f t="shared" ref="E59" si="0">SUM(E48:E58)</f>
        <v>965113.78</v>
      </c>
      <c r="F59" s="426"/>
      <c r="G59" s="426">
        <f>SUM(G48:G58)</f>
        <v>924363.17999999993</v>
      </c>
    </row>
    <row r="60" spans="3:7" x14ac:dyDescent="0.35">
      <c r="E60" s="426"/>
      <c r="G60" s="426"/>
    </row>
    <row r="61" spans="3:7" x14ac:dyDescent="0.35">
      <c r="E61" s="426"/>
      <c r="G61" s="426"/>
    </row>
    <row r="62" spans="3:7" x14ac:dyDescent="0.35">
      <c r="E62" s="426"/>
      <c r="G62" s="426"/>
    </row>
    <row r="63" spans="3:7" x14ac:dyDescent="0.35">
      <c r="E63" s="426"/>
      <c r="G63" s="426"/>
    </row>
    <row r="65" spans="3:7" x14ac:dyDescent="0.35">
      <c r="C65" s="409" t="s">
        <v>170</v>
      </c>
      <c r="D65" s="396"/>
      <c r="E65" s="410"/>
      <c r="F65" s="411" t="s">
        <v>386</v>
      </c>
      <c r="G65" s="410">
        <v>441498.44</v>
      </c>
    </row>
    <row r="66" spans="3:7" x14ac:dyDescent="0.35">
      <c r="C66" s="409" t="s">
        <v>387</v>
      </c>
      <c r="D66" s="396" t="s">
        <v>388</v>
      </c>
      <c r="E66" s="412">
        <v>80486.899999999994</v>
      </c>
      <c r="F66" s="411"/>
      <c r="G66" s="412"/>
    </row>
    <row r="71" spans="3:7" x14ac:dyDescent="0.35">
      <c r="C71" s="409" t="s">
        <v>171</v>
      </c>
      <c r="D71" s="396"/>
      <c r="E71" s="412">
        <v>595455</v>
      </c>
      <c r="F71" s="411"/>
      <c r="G71" s="412">
        <v>142995</v>
      </c>
    </row>
    <row r="72" spans="3:7" x14ac:dyDescent="0.35">
      <c r="C72" s="409" t="s">
        <v>148</v>
      </c>
      <c r="D72" s="396"/>
      <c r="E72" s="412"/>
      <c r="F72" s="411">
        <v>6</v>
      </c>
      <c r="G72" s="412">
        <v>152820.82</v>
      </c>
    </row>
    <row r="73" spans="3:7" x14ac:dyDescent="0.35">
      <c r="C73" s="409" t="s">
        <v>80</v>
      </c>
      <c r="D73" s="396"/>
      <c r="E73" s="412"/>
      <c r="F73" s="411">
        <v>4</v>
      </c>
      <c r="G73" s="412">
        <v>35576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9"/>
  <sheetViews>
    <sheetView workbookViewId="0">
      <selection activeCell="C16" sqref="C16"/>
    </sheetView>
  </sheetViews>
  <sheetFormatPr defaultRowHeight="14.5" x14ac:dyDescent="0.35"/>
  <cols>
    <col min="2" max="2" width="22.90625" customWidth="1"/>
    <col min="3" max="3" width="17.6328125" customWidth="1"/>
    <col min="4" max="4" width="16.81640625" customWidth="1"/>
  </cols>
  <sheetData>
    <row r="4" spans="2:4" x14ac:dyDescent="0.35">
      <c r="C4" s="325" t="s">
        <v>194</v>
      </c>
      <c r="D4" s="325" t="s">
        <v>144</v>
      </c>
    </row>
    <row r="5" spans="2:4" x14ac:dyDescent="0.35">
      <c r="B5" s="326" t="s">
        <v>195</v>
      </c>
    </row>
    <row r="6" spans="2:4" x14ac:dyDescent="0.35">
      <c r="B6" t="s">
        <v>196</v>
      </c>
      <c r="C6" s="260">
        <v>86400</v>
      </c>
      <c r="D6" s="260">
        <v>86400</v>
      </c>
    </row>
    <row r="7" spans="2:4" x14ac:dyDescent="0.35">
      <c r="B7" t="s">
        <v>197</v>
      </c>
      <c r="C7" s="260">
        <v>1190801.5249999999</v>
      </c>
      <c r="D7" s="260">
        <v>438393.58095238096</v>
      </c>
    </row>
    <row r="8" spans="2:4" x14ac:dyDescent="0.35">
      <c r="B8" t="s">
        <v>198</v>
      </c>
      <c r="C8" s="260">
        <v>117600</v>
      </c>
      <c r="D8" s="260">
        <v>112800</v>
      </c>
    </row>
    <row r="9" spans="2:4" x14ac:dyDescent="0.35">
      <c r="B9" t="s">
        <v>199</v>
      </c>
      <c r="C9" s="260">
        <v>9173382.3780959994</v>
      </c>
      <c r="D9" s="260">
        <v>5625903.5</v>
      </c>
    </row>
    <row r="10" spans="2:4" x14ac:dyDescent="0.35">
      <c r="C10" s="260"/>
      <c r="D10" s="260"/>
    </row>
    <row r="11" spans="2:4" x14ac:dyDescent="0.35">
      <c r="B11" t="s">
        <v>205</v>
      </c>
      <c r="C11" s="313">
        <v>1397466.3800000001</v>
      </c>
      <c r="D11" s="313">
        <f>87391+924363.18</f>
        <v>1011754.18</v>
      </c>
    </row>
    <row r="12" spans="2:4" x14ac:dyDescent="0.35">
      <c r="B12" s="327"/>
      <c r="C12" s="342"/>
      <c r="D12" s="342"/>
    </row>
    <row r="13" spans="2:4" x14ac:dyDescent="0.35">
      <c r="C13" s="313">
        <f>SUM(C6:C12)</f>
        <v>11965650.283096001</v>
      </c>
      <c r="D13" s="313">
        <f>SUM(D6:D12)</f>
        <v>7275251.2609523805</v>
      </c>
    </row>
    <row r="14" spans="2:4" x14ac:dyDescent="0.35">
      <c r="B14" s="326" t="s">
        <v>200</v>
      </c>
    </row>
    <row r="16" spans="2:4" x14ac:dyDescent="0.35">
      <c r="B16" t="s">
        <v>199</v>
      </c>
      <c r="C16" s="260">
        <v>4510065.49</v>
      </c>
      <c r="D16" s="313">
        <f>C16</f>
        <v>4510065.49</v>
      </c>
    </row>
    <row r="17" spans="2:4" x14ac:dyDescent="0.35">
      <c r="B17" t="s">
        <v>201</v>
      </c>
      <c r="C17" s="260">
        <v>15115</v>
      </c>
      <c r="D17" s="260">
        <v>10942.857142857143</v>
      </c>
    </row>
    <row r="18" spans="2:4" x14ac:dyDescent="0.35">
      <c r="C18" s="327"/>
      <c r="D18" s="327"/>
    </row>
    <row r="19" spans="2:4" x14ac:dyDescent="0.35">
      <c r="C19" s="260">
        <f>SUM(C16:C18)</f>
        <v>4525180.49</v>
      </c>
      <c r="D19" s="260">
        <f>SUM(D16:D18)</f>
        <v>4521008.3471428575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4"/>
  <sheetViews>
    <sheetView workbookViewId="0">
      <pane ySplit="5" topLeftCell="A48" activePane="bottomLeft" state="frozen"/>
      <selection pane="bottomLeft" activeCell="G52" sqref="G52"/>
    </sheetView>
  </sheetViews>
  <sheetFormatPr defaultRowHeight="14.5" x14ac:dyDescent="0.35"/>
  <cols>
    <col min="1" max="1" width="5.6328125" customWidth="1"/>
    <col min="2" max="2" width="8.90625" style="259"/>
    <col min="3" max="3" width="40.54296875" customWidth="1"/>
    <col min="4" max="4" width="19.90625" style="260" customWidth="1"/>
    <col min="5" max="5" width="18.6328125" style="260" customWidth="1"/>
    <col min="6" max="6" width="11.81640625" customWidth="1"/>
    <col min="7" max="7" width="14.08984375" customWidth="1"/>
    <col min="8" max="8" width="11.54296875" customWidth="1"/>
    <col min="9" max="9" width="14.1796875" customWidth="1"/>
    <col min="10" max="10" width="17.54296875" customWidth="1"/>
    <col min="11" max="11" width="15.6328125" customWidth="1"/>
    <col min="12" max="12" width="13" customWidth="1"/>
    <col min="13" max="13" width="17.6328125" customWidth="1"/>
  </cols>
  <sheetData>
    <row r="2" spans="1:11" x14ac:dyDescent="0.35">
      <c r="B2" t="s">
        <v>202</v>
      </c>
    </row>
    <row r="4" spans="1:11" ht="15" thickBot="1" x14ac:dyDescent="0.4"/>
    <row r="5" spans="1:11" ht="15" thickBot="1" x14ac:dyDescent="0.4">
      <c r="B5" s="261" t="s">
        <v>141</v>
      </c>
      <c r="C5" s="262" t="s">
        <v>142</v>
      </c>
      <c r="D5" s="263" t="s">
        <v>143</v>
      </c>
      <c r="E5" s="264" t="s">
        <v>144</v>
      </c>
      <c r="G5" s="339" t="s">
        <v>185</v>
      </c>
      <c r="H5" s="340" t="s">
        <v>204</v>
      </c>
      <c r="I5" s="339" t="s">
        <v>144</v>
      </c>
      <c r="J5" s="341" t="s">
        <v>203</v>
      </c>
      <c r="K5" s="339" t="s">
        <v>144</v>
      </c>
    </row>
    <row r="6" spans="1:11" x14ac:dyDescent="0.35">
      <c r="A6">
        <v>1</v>
      </c>
      <c r="B6" s="265">
        <v>50</v>
      </c>
      <c r="C6" s="266" t="s">
        <v>68</v>
      </c>
      <c r="D6" s="267"/>
      <c r="E6" s="278">
        <v>18600</v>
      </c>
      <c r="G6" s="336"/>
      <c r="H6" s="337"/>
      <c r="I6" s="337"/>
      <c r="J6" s="337"/>
      <c r="K6" s="338"/>
    </row>
    <row r="7" spans="1:11" x14ac:dyDescent="0.35">
      <c r="A7">
        <v>2</v>
      </c>
      <c r="B7" s="269">
        <v>1</v>
      </c>
      <c r="C7" s="270" t="s">
        <v>145</v>
      </c>
      <c r="D7" s="271"/>
      <c r="E7" s="272">
        <v>808013.48</v>
      </c>
      <c r="G7" s="329"/>
      <c r="H7" s="270"/>
      <c r="I7" s="270"/>
      <c r="J7" s="270"/>
      <c r="K7" s="276"/>
    </row>
    <row r="8" spans="1:11" x14ac:dyDescent="0.35">
      <c r="A8">
        <v>4</v>
      </c>
      <c r="B8" s="279">
        <v>48</v>
      </c>
      <c r="C8" s="280" t="s">
        <v>146</v>
      </c>
      <c r="D8" s="281">
        <v>80000</v>
      </c>
      <c r="E8" s="282">
        <v>100000</v>
      </c>
      <c r="G8" s="329"/>
      <c r="H8" s="270"/>
      <c r="I8" s="270"/>
      <c r="J8" s="270"/>
      <c r="K8" s="276"/>
    </row>
    <row r="9" spans="1:11" x14ac:dyDescent="0.35">
      <c r="A9">
        <v>5</v>
      </c>
      <c r="B9" s="283">
        <v>63</v>
      </c>
      <c r="C9" s="284" t="s">
        <v>147</v>
      </c>
      <c r="D9" s="285"/>
      <c r="E9" s="286">
        <v>84700</v>
      </c>
      <c r="G9" s="329"/>
      <c r="H9" s="270"/>
      <c r="I9" s="270"/>
      <c r="J9" s="270"/>
      <c r="K9" s="276"/>
    </row>
    <row r="10" spans="1:11" x14ac:dyDescent="0.35">
      <c r="A10">
        <v>6</v>
      </c>
      <c r="B10" s="287">
        <v>30</v>
      </c>
      <c r="C10" s="288" t="s">
        <v>54</v>
      </c>
      <c r="D10" s="289">
        <v>35000</v>
      </c>
      <c r="E10" s="290">
        <v>70000</v>
      </c>
      <c r="G10" s="329"/>
      <c r="H10" s="270"/>
      <c r="I10" s="270"/>
      <c r="J10" s="270"/>
      <c r="K10" s="276"/>
    </row>
    <row r="11" spans="1:11" x14ac:dyDescent="0.35">
      <c r="A11">
        <v>7</v>
      </c>
      <c r="B11" s="292">
        <v>27</v>
      </c>
      <c r="C11" s="293" t="s">
        <v>62</v>
      </c>
      <c r="D11" s="294">
        <v>239665</v>
      </c>
      <c r="E11" s="295">
        <v>272033</v>
      </c>
      <c r="G11" s="329"/>
      <c r="H11" s="270"/>
      <c r="I11" s="270"/>
      <c r="J11" s="270"/>
      <c r="K11" s="276"/>
    </row>
    <row r="12" spans="1:11" x14ac:dyDescent="0.35">
      <c r="A12">
        <v>8</v>
      </c>
      <c r="B12" s="279">
        <v>47</v>
      </c>
      <c r="C12" s="280" t="s">
        <v>148</v>
      </c>
      <c r="D12" s="281">
        <v>152820.82</v>
      </c>
      <c r="E12" s="282">
        <v>152820.82</v>
      </c>
      <c r="G12" s="329"/>
      <c r="H12" s="270"/>
      <c r="I12" s="270"/>
      <c r="J12" s="270"/>
      <c r="K12" s="276"/>
    </row>
    <row r="13" spans="1:11" x14ac:dyDescent="0.35">
      <c r="A13">
        <v>9</v>
      </c>
      <c r="B13" s="300">
        <v>84</v>
      </c>
      <c r="C13" s="301" t="s">
        <v>66</v>
      </c>
      <c r="D13" s="302">
        <v>81250</v>
      </c>
      <c r="E13" s="303">
        <v>81250</v>
      </c>
      <c r="G13" s="329"/>
      <c r="H13" s="270"/>
      <c r="I13" s="270"/>
      <c r="J13" s="270"/>
      <c r="K13" s="276"/>
    </row>
    <row r="14" spans="1:11" x14ac:dyDescent="0.35">
      <c r="A14">
        <v>10</v>
      </c>
      <c r="B14" s="296">
        <v>20</v>
      </c>
      <c r="C14" s="297" t="s">
        <v>149</v>
      </c>
      <c r="D14" s="298">
        <v>37968.75</v>
      </c>
      <c r="E14" s="299">
        <v>75937.5</v>
      </c>
      <c r="G14" s="330">
        <f>2150296.88+37968.75</f>
        <v>2188265.63</v>
      </c>
      <c r="H14" s="270" t="s">
        <v>181</v>
      </c>
      <c r="I14" s="271">
        <v>2217944.67</v>
      </c>
      <c r="J14" s="328">
        <v>2340140.63</v>
      </c>
      <c r="K14" s="276" t="s">
        <v>188</v>
      </c>
    </row>
    <row r="15" spans="1:11" x14ac:dyDescent="0.35">
      <c r="A15">
        <v>11</v>
      </c>
      <c r="B15" s="304">
        <v>8</v>
      </c>
      <c r="C15" s="305" t="s">
        <v>150</v>
      </c>
      <c r="D15" s="306">
        <v>202030</v>
      </c>
      <c r="E15" s="307"/>
      <c r="F15" s="308" t="s">
        <v>182</v>
      </c>
      <c r="G15" s="329"/>
      <c r="H15" s="270"/>
      <c r="I15" s="270"/>
      <c r="J15" s="270"/>
      <c r="K15" s="276"/>
    </row>
    <row r="16" spans="1:11" x14ac:dyDescent="0.35">
      <c r="A16">
        <v>13</v>
      </c>
      <c r="B16" s="279">
        <v>43</v>
      </c>
      <c r="C16" s="280" t="s">
        <v>152</v>
      </c>
      <c r="D16" s="281"/>
      <c r="E16" s="282">
        <v>57600</v>
      </c>
      <c r="G16" s="331">
        <v>228600</v>
      </c>
      <c r="H16" s="270"/>
      <c r="I16" s="271">
        <v>117000</v>
      </c>
      <c r="J16" s="270"/>
      <c r="K16" s="276"/>
    </row>
    <row r="17" spans="1:11" x14ac:dyDescent="0.35">
      <c r="A17">
        <v>15</v>
      </c>
      <c r="B17" s="309">
        <v>34</v>
      </c>
      <c r="C17" s="310" t="s">
        <v>153</v>
      </c>
      <c r="D17" s="311"/>
      <c r="E17" s="312">
        <v>223471.02549999999</v>
      </c>
      <c r="G17" s="330">
        <v>1379981.56</v>
      </c>
      <c r="H17" s="270"/>
      <c r="I17" s="270"/>
      <c r="J17" s="271">
        <v>3110892.92</v>
      </c>
      <c r="K17" s="276" t="s">
        <v>186</v>
      </c>
    </row>
    <row r="18" spans="1:11" x14ac:dyDescent="0.35">
      <c r="A18">
        <v>16</v>
      </c>
      <c r="B18" s="304">
        <v>17</v>
      </c>
      <c r="C18" s="305" t="s">
        <v>31</v>
      </c>
      <c r="D18" s="306"/>
      <c r="E18" s="307">
        <v>24700</v>
      </c>
      <c r="F18" s="308" t="s">
        <v>182</v>
      </c>
      <c r="G18" s="329" t="s">
        <v>187</v>
      </c>
      <c r="H18" s="270"/>
      <c r="I18" s="270"/>
      <c r="J18" s="270"/>
      <c r="K18" s="276"/>
    </row>
    <row r="19" spans="1:11" x14ac:dyDescent="0.35">
      <c r="A19">
        <v>17</v>
      </c>
      <c r="B19" s="292">
        <v>67</v>
      </c>
      <c r="C19" s="293" t="s">
        <v>154</v>
      </c>
      <c r="D19" s="294">
        <v>10500</v>
      </c>
      <c r="E19" s="295">
        <v>10500</v>
      </c>
      <c r="G19" s="329"/>
      <c r="H19" s="270"/>
      <c r="I19" s="270"/>
      <c r="J19" s="270" t="s">
        <v>186</v>
      </c>
      <c r="K19" s="276"/>
    </row>
    <row r="20" spans="1:11" x14ac:dyDescent="0.35">
      <c r="A20">
        <v>20</v>
      </c>
      <c r="B20" s="292">
        <v>16</v>
      </c>
      <c r="C20" s="293" t="s">
        <v>155</v>
      </c>
      <c r="D20" s="294">
        <v>10500</v>
      </c>
      <c r="E20" s="295">
        <v>21000</v>
      </c>
      <c r="G20" s="329"/>
      <c r="H20" s="270"/>
      <c r="I20" s="270"/>
      <c r="J20" s="270" t="s">
        <v>186</v>
      </c>
      <c r="K20" s="276"/>
    </row>
    <row r="21" spans="1:11" x14ac:dyDescent="0.35">
      <c r="B21" s="314">
        <v>5</v>
      </c>
      <c r="C21" s="315" t="s">
        <v>164</v>
      </c>
      <c r="D21" s="316">
        <v>27535</v>
      </c>
      <c r="E21" s="317">
        <v>97190</v>
      </c>
      <c r="G21" s="332">
        <v>1648076.5</v>
      </c>
      <c r="H21" s="270"/>
      <c r="I21" s="271">
        <f>1648076.5+274420</f>
        <v>1922496.5</v>
      </c>
      <c r="J21" s="271">
        <v>1898076.5</v>
      </c>
      <c r="K21" s="276"/>
    </row>
    <row r="22" spans="1:11" x14ac:dyDescent="0.35">
      <c r="B22" s="314">
        <v>3</v>
      </c>
      <c r="C22" s="315" t="s">
        <v>166</v>
      </c>
      <c r="D22" s="316">
        <v>72510</v>
      </c>
      <c r="E22" s="317">
        <v>177230</v>
      </c>
      <c r="G22" s="329"/>
      <c r="H22" s="270"/>
      <c r="I22" s="270"/>
      <c r="J22" s="270"/>
      <c r="K22" s="276"/>
    </row>
    <row r="23" spans="1:11" x14ac:dyDescent="0.35">
      <c r="A23">
        <v>21</v>
      </c>
      <c r="B23" s="314">
        <v>26</v>
      </c>
      <c r="C23" s="315" t="s">
        <v>156</v>
      </c>
      <c r="D23" s="316">
        <v>24000</v>
      </c>
      <c r="E23" s="317">
        <v>48000</v>
      </c>
      <c r="G23" s="332">
        <v>180000</v>
      </c>
      <c r="H23" s="270" t="s">
        <v>189</v>
      </c>
      <c r="I23" s="271">
        <v>156000</v>
      </c>
      <c r="J23" s="271">
        <v>327450</v>
      </c>
      <c r="K23" s="276"/>
    </row>
    <row r="24" spans="1:11" x14ac:dyDescent="0.35">
      <c r="B24" s="314">
        <v>14</v>
      </c>
      <c r="C24" s="315" t="s">
        <v>165</v>
      </c>
      <c r="D24" s="316">
        <v>40000</v>
      </c>
      <c r="E24" s="317">
        <v>80000</v>
      </c>
      <c r="G24" s="330">
        <v>1180000</v>
      </c>
      <c r="H24" s="270"/>
      <c r="I24" s="271">
        <v>1140000</v>
      </c>
      <c r="J24" s="271">
        <v>1340000</v>
      </c>
      <c r="K24" s="276"/>
    </row>
    <row r="25" spans="1:11" x14ac:dyDescent="0.35">
      <c r="B25" s="318"/>
      <c r="C25" s="315" t="s">
        <v>191</v>
      </c>
      <c r="D25" s="319"/>
      <c r="E25" s="316"/>
      <c r="G25" s="330">
        <v>169400</v>
      </c>
      <c r="H25" s="270"/>
      <c r="I25" s="271">
        <f>22000*3.85</f>
        <v>84700</v>
      </c>
      <c r="J25" s="271">
        <v>338800</v>
      </c>
      <c r="K25" s="276"/>
    </row>
    <row r="26" spans="1:11" x14ac:dyDescent="0.35">
      <c r="A26">
        <v>23</v>
      </c>
      <c r="B26" s="321">
        <v>44</v>
      </c>
      <c r="C26" s="322" t="s">
        <v>30</v>
      </c>
      <c r="D26" s="323"/>
      <c r="E26" s="324">
        <v>331100</v>
      </c>
      <c r="G26" s="330">
        <v>12032894.140000001</v>
      </c>
      <c r="H26" s="270"/>
      <c r="I26" s="328">
        <v>12032894.140000001</v>
      </c>
      <c r="J26" s="271">
        <v>13058666.309999999</v>
      </c>
      <c r="K26" s="276"/>
    </row>
    <row r="27" spans="1:11" ht="15.65" customHeight="1" x14ac:dyDescent="0.35">
      <c r="A27">
        <v>25</v>
      </c>
      <c r="B27" s="283">
        <v>18</v>
      </c>
      <c r="C27" s="284" t="s">
        <v>157</v>
      </c>
      <c r="D27" s="285">
        <v>91473.84</v>
      </c>
      <c r="E27" s="286">
        <v>91473.84</v>
      </c>
      <c r="G27" s="329"/>
      <c r="H27" s="270"/>
      <c r="I27" s="270"/>
      <c r="J27" s="270"/>
      <c r="K27" s="276"/>
    </row>
    <row r="28" spans="1:11" x14ac:dyDescent="0.35">
      <c r="A28">
        <v>29</v>
      </c>
      <c r="B28" s="287">
        <v>49</v>
      </c>
      <c r="C28" s="288" t="s">
        <v>73</v>
      </c>
      <c r="D28" s="289"/>
      <c r="E28" s="290">
        <v>16585</v>
      </c>
      <c r="G28" s="329"/>
      <c r="H28" s="270"/>
      <c r="I28" s="270"/>
      <c r="J28" s="270"/>
      <c r="K28" s="276"/>
    </row>
    <row r="29" spans="1:11" x14ac:dyDescent="0.35">
      <c r="A29">
        <v>30</v>
      </c>
      <c r="B29" s="292">
        <v>22</v>
      </c>
      <c r="C29" s="293" t="s">
        <v>158</v>
      </c>
      <c r="D29" s="294">
        <v>32660</v>
      </c>
      <c r="E29" s="295">
        <v>54920</v>
      </c>
      <c r="G29" s="329"/>
      <c r="H29" s="270"/>
      <c r="I29" s="270"/>
      <c r="J29" s="270"/>
      <c r="K29" s="276"/>
    </row>
    <row r="30" spans="1:11" x14ac:dyDescent="0.35">
      <c r="A30">
        <v>32</v>
      </c>
      <c r="B30" s="283">
        <v>25</v>
      </c>
      <c r="C30" s="284" t="s">
        <v>160</v>
      </c>
      <c r="D30" s="285">
        <v>12500</v>
      </c>
      <c r="E30" s="286">
        <v>25000</v>
      </c>
      <c r="G30" s="329"/>
      <c r="H30" s="270"/>
      <c r="I30" s="270"/>
      <c r="J30" s="270"/>
      <c r="K30" s="276"/>
    </row>
    <row r="31" spans="1:11" x14ac:dyDescent="0.35">
      <c r="A31">
        <v>33</v>
      </c>
      <c r="B31" s="292">
        <v>24</v>
      </c>
      <c r="C31" s="293" t="s">
        <v>161</v>
      </c>
      <c r="D31" s="294">
        <v>13940</v>
      </c>
      <c r="E31" s="295">
        <v>33770</v>
      </c>
      <c r="G31" s="329"/>
      <c r="H31" s="270"/>
      <c r="I31" s="270"/>
      <c r="J31" s="270"/>
      <c r="K31" s="276"/>
    </row>
    <row r="32" spans="1:11" x14ac:dyDescent="0.35">
      <c r="A32">
        <v>34</v>
      </c>
      <c r="B32" s="279">
        <v>21</v>
      </c>
      <c r="C32" s="280" t="s">
        <v>162</v>
      </c>
      <c r="D32" s="281">
        <v>286032.39</v>
      </c>
      <c r="E32" s="282">
        <v>579849.56999999995</v>
      </c>
      <c r="G32" s="329"/>
      <c r="H32" s="270"/>
      <c r="I32" s="270"/>
      <c r="J32" s="270"/>
      <c r="K32" s="276"/>
    </row>
    <row r="33" spans="1:13" x14ac:dyDescent="0.35">
      <c r="A33">
        <v>35</v>
      </c>
      <c r="B33" s="321">
        <v>9</v>
      </c>
      <c r="C33" s="322" t="s">
        <v>163</v>
      </c>
      <c r="D33" s="323">
        <v>21000</v>
      </c>
      <c r="E33" s="324">
        <v>204600</v>
      </c>
      <c r="G33" s="329"/>
      <c r="H33" s="270"/>
      <c r="I33" s="270"/>
      <c r="J33" s="270"/>
      <c r="K33" s="276"/>
    </row>
    <row r="34" spans="1:13" x14ac:dyDescent="0.35">
      <c r="A34">
        <v>40</v>
      </c>
      <c r="B34" s="279">
        <v>19</v>
      </c>
      <c r="C34" s="280" t="s">
        <v>167</v>
      </c>
      <c r="D34" s="281">
        <v>30000</v>
      </c>
      <c r="E34" s="282">
        <v>60000</v>
      </c>
      <c r="G34" s="329"/>
      <c r="H34" s="270"/>
      <c r="I34" s="270"/>
      <c r="J34" s="270"/>
      <c r="K34" s="276"/>
    </row>
    <row r="35" spans="1:13" x14ac:dyDescent="0.35">
      <c r="A35">
        <v>41</v>
      </c>
      <c r="B35" s="296">
        <v>23</v>
      </c>
      <c r="C35" s="297" t="s">
        <v>168</v>
      </c>
      <c r="D35" s="298">
        <v>11500</v>
      </c>
      <c r="E35" s="299">
        <v>19550</v>
      </c>
      <c r="G35" s="329"/>
      <c r="H35" s="270"/>
      <c r="I35" s="270"/>
      <c r="J35" s="270"/>
      <c r="K35" s="276"/>
    </row>
    <row r="36" spans="1:13" x14ac:dyDescent="0.35">
      <c r="A36">
        <v>42</v>
      </c>
      <c r="B36" s="287">
        <v>31</v>
      </c>
      <c r="C36" s="288" t="s">
        <v>50</v>
      </c>
      <c r="D36" s="289">
        <v>108000</v>
      </c>
      <c r="E36" s="290">
        <v>216000</v>
      </c>
      <c r="G36" s="329"/>
      <c r="H36" s="270"/>
      <c r="I36" s="270"/>
      <c r="J36" s="270"/>
      <c r="K36" s="276"/>
    </row>
    <row r="37" spans="1:13" x14ac:dyDescent="0.35">
      <c r="G37" s="329"/>
      <c r="H37" s="270"/>
      <c r="I37" s="270"/>
      <c r="J37" s="270"/>
      <c r="K37" s="276"/>
    </row>
    <row r="38" spans="1:13" x14ac:dyDescent="0.35">
      <c r="A38">
        <v>31</v>
      </c>
      <c r="B38" s="283">
        <v>54</v>
      </c>
      <c r="C38" s="284" t="s">
        <v>159</v>
      </c>
      <c r="D38" s="285">
        <v>5900</v>
      </c>
      <c r="E38" s="286">
        <v>17700</v>
      </c>
      <c r="G38" s="329"/>
      <c r="H38" s="270"/>
      <c r="I38" s="270"/>
      <c r="J38" s="270"/>
      <c r="K38" s="276"/>
    </row>
    <row r="39" spans="1:13" x14ac:dyDescent="0.35">
      <c r="A39">
        <v>43</v>
      </c>
      <c r="B39" s="283">
        <v>51</v>
      </c>
      <c r="C39" s="284" t="s">
        <v>110</v>
      </c>
      <c r="D39" s="285"/>
      <c r="E39" s="286">
        <v>269239.5</v>
      </c>
      <c r="G39" s="329"/>
      <c r="H39" s="270"/>
      <c r="I39" s="270"/>
      <c r="J39" s="270"/>
      <c r="K39" s="276"/>
    </row>
    <row r="40" spans="1:13" x14ac:dyDescent="0.35">
      <c r="A40">
        <v>44</v>
      </c>
      <c r="B40" s="279">
        <v>33</v>
      </c>
      <c r="C40" s="280" t="s">
        <v>169</v>
      </c>
      <c r="D40" s="281">
        <v>19804921.870000001</v>
      </c>
      <c r="E40" s="282">
        <v>15491078.949999999</v>
      </c>
      <c r="G40" s="329"/>
      <c r="H40" s="270"/>
      <c r="I40" s="270"/>
      <c r="J40" s="270"/>
      <c r="K40" s="276"/>
    </row>
    <row r="41" spans="1:13" x14ac:dyDescent="0.35">
      <c r="G41" s="329"/>
      <c r="H41" s="270"/>
      <c r="I41" s="270"/>
      <c r="J41" s="270"/>
      <c r="K41" s="276"/>
    </row>
    <row r="42" spans="1:13" x14ac:dyDescent="0.35">
      <c r="A42">
        <v>45</v>
      </c>
      <c r="B42" s="279">
        <v>85</v>
      </c>
      <c r="C42" s="280" t="s">
        <v>170</v>
      </c>
      <c r="D42" s="281">
        <v>441498.44</v>
      </c>
      <c r="E42" s="282">
        <v>441498.44</v>
      </c>
      <c r="G42" s="329"/>
      <c r="H42" s="270"/>
      <c r="I42" s="270"/>
      <c r="J42" s="270"/>
      <c r="K42" s="276"/>
    </row>
    <row r="43" spans="1:13" x14ac:dyDescent="0.35">
      <c r="G43" s="329"/>
      <c r="H43" s="270"/>
      <c r="I43" s="270"/>
      <c r="J43" s="270"/>
      <c r="K43" s="276"/>
    </row>
    <row r="44" spans="1:13" x14ac:dyDescent="0.35">
      <c r="A44">
        <v>46</v>
      </c>
      <c r="B44" s="269">
        <v>52</v>
      </c>
      <c r="C44" s="284" t="s">
        <v>80</v>
      </c>
      <c r="D44" s="285">
        <v>35576</v>
      </c>
      <c r="E44" s="286">
        <v>140175.94</v>
      </c>
      <c r="G44" s="329"/>
      <c r="H44" s="270"/>
      <c r="I44" s="270"/>
      <c r="J44" s="270"/>
      <c r="K44" s="276" t="s">
        <v>192</v>
      </c>
      <c r="L44" t="s">
        <v>193</v>
      </c>
    </row>
    <row r="45" spans="1:13" ht="15" thickBot="1" x14ac:dyDescent="0.4">
      <c r="A45">
        <v>47</v>
      </c>
      <c r="B45" s="269">
        <v>56</v>
      </c>
      <c r="C45" s="297" t="s">
        <v>171</v>
      </c>
      <c r="D45" s="298">
        <v>2449</v>
      </c>
      <c r="E45" s="299">
        <v>142995</v>
      </c>
      <c r="G45" s="333"/>
      <c r="H45" s="334"/>
      <c r="I45" s="334"/>
      <c r="J45" s="334"/>
      <c r="K45" s="335">
        <v>2560643.14</v>
      </c>
      <c r="L45" s="260">
        <v>230153</v>
      </c>
      <c r="M45" s="313">
        <f>SUM(K45:L45)</f>
        <v>2790796.14</v>
      </c>
    </row>
    <row r="47" spans="1:13" x14ac:dyDescent="0.35">
      <c r="A47">
        <v>48</v>
      </c>
      <c r="B47" s="269">
        <v>58</v>
      </c>
      <c r="C47" s="270" t="s">
        <v>172</v>
      </c>
      <c r="D47" s="271">
        <f>E47</f>
        <v>35415</v>
      </c>
      <c r="E47" s="272">
        <v>35415</v>
      </c>
      <c r="M47">
        <v>2790796.14</v>
      </c>
    </row>
    <row r="48" spans="1:13" x14ac:dyDescent="0.35">
      <c r="A48">
        <v>49</v>
      </c>
      <c r="B48" s="269">
        <v>60</v>
      </c>
      <c r="C48" s="270" t="s">
        <v>173</v>
      </c>
      <c r="D48" s="271">
        <v>20218</v>
      </c>
      <c r="E48" s="272">
        <v>20218</v>
      </c>
    </row>
    <row r="49" spans="1:5" x14ac:dyDescent="0.35">
      <c r="A49">
        <v>50</v>
      </c>
      <c r="B49" s="269">
        <v>59</v>
      </c>
      <c r="C49" s="270" t="s">
        <v>174</v>
      </c>
      <c r="D49" s="271">
        <v>31758</v>
      </c>
      <c r="E49" s="272">
        <v>31758</v>
      </c>
    </row>
    <row r="50" spans="1:5" x14ac:dyDescent="0.35">
      <c r="D50" s="260">
        <f>SUM(D47:D49)</f>
        <v>87391</v>
      </c>
      <c r="E50" s="260">
        <f>SUM(E47:E49)</f>
        <v>87391</v>
      </c>
    </row>
    <row r="52" spans="1:5" x14ac:dyDescent="0.35">
      <c r="D52" s="320"/>
      <c r="E52" s="320"/>
    </row>
    <row r="53" spans="1:5" x14ac:dyDescent="0.35">
      <c r="D53" s="320"/>
      <c r="E53" s="320"/>
    </row>
    <row r="54" spans="1:5" x14ac:dyDescent="0.35">
      <c r="A54">
        <v>53</v>
      </c>
      <c r="B54" s="269">
        <v>26</v>
      </c>
      <c r="C54" s="275" t="s">
        <v>177</v>
      </c>
      <c r="D54" s="272">
        <v>11005574.210000001</v>
      </c>
      <c r="E54" s="272">
        <v>11005574.210000001</v>
      </c>
    </row>
    <row r="55" spans="1:5" x14ac:dyDescent="0.35">
      <c r="D55" s="320"/>
      <c r="E55" s="320"/>
    </row>
    <row r="56" spans="1:5" ht="15" thickBot="1" x14ac:dyDescent="0.4"/>
    <row r="57" spans="1:5" x14ac:dyDescent="0.35">
      <c r="A57">
        <v>51</v>
      </c>
      <c r="B57" s="265">
        <v>10</v>
      </c>
      <c r="C57" s="273" t="s">
        <v>175</v>
      </c>
      <c r="D57" s="268">
        <v>102000</v>
      </c>
      <c r="E57" s="274"/>
    </row>
    <row r="58" spans="1:5" x14ac:dyDescent="0.35">
      <c r="A58">
        <v>52</v>
      </c>
      <c r="B58" s="269">
        <v>17</v>
      </c>
      <c r="C58" s="275" t="s">
        <v>176</v>
      </c>
      <c r="D58" s="272">
        <v>20000</v>
      </c>
      <c r="E58" s="276"/>
    </row>
    <row r="59" spans="1:5" x14ac:dyDescent="0.35">
      <c r="A59">
        <v>54</v>
      </c>
      <c r="B59" s="269">
        <v>65</v>
      </c>
      <c r="C59" s="270" t="s">
        <v>178</v>
      </c>
      <c r="D59" s="272"/>
      <c r="E59" s="272">
        <v>102000</v>
      </c>
    </row>
    <row r="60" spans="1:5" x14ac:dyDescent="0.35">
      <c r="A60">
        <v>55</v>
      </c>
      <c r="B60" s="269">
        <v>76</v>
      </c>
      <c r="C60" s="270" t="s">
        <v>179</v>
      </c>
      <c r="D60" s="272">
        <v>21660</v>
      </c>
      <c r="E60" s="272">
        <v>21660</v>
      </c>
    </row>
    <row r="61" spans="1:5" x14ac:dyDescent="0.35">
      <c r="A61">
        <v>56</v>
      </c>
      <c r="B61" s="269">
        <v>68</v>
      </c>
      <c r="C61" s="270" t="s">
        <v>64</v>
      </c>
      <c r="D61" s="271">
        <v>126305.43</v>
      </c>
      <c r="E61" s="272">
        <v>126305.43</v>
      </c>
    </row>
    <row r="62" spans="1:5" x14ac:dyDescent="0.35">
      <c r="A62">
        <v>57</v>
      </c>
      <c r="B62" s="269">
        <v>15</v>
      </c>
      <c r="C62" s="270" t="s">
        <v>180</v>
      </c>
      <c r="D62" s="271"/>
      <c r="E62" s="272">
        <v>82000</v>
      </c>
    </row>
    <row r="63" spans="1:5" x14ac:dyDescent="0.35">
      <c r="B63" s="269">
        <v>72</v>
      </c>
      <c r="C63" s="270" t="s">
        <v>151</v>
      </c>
      <c r="D63" s="271"/>
      <c r="E63" s="272">
        <v>20000</v>
      </c>
    </row>
    <row r="64" spans="1:5" x14ac:dyDescent="0.35">
      <c r="D64" s="260">
        <f>SUM(D57:D63)</f>
        <v>269965.43</v>
      </c>
      <c r="E64" s="260">
        <f>SUM(E57:E63)</f>
        <v>351965.43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1C. FCR</vt:lpstr>
      <vt:lpstr>Cash Flow</vt:lpstr>
      <vt:lpstr>QS Certified</vt:lpstr>
      <vt:lpstr>Contract Sums BD</vt:lpstr>
      <vt:lpstr>Contract Sum</vt:lpstr>
      <vt:lpstr>December Payments</vt:lpstr>
      <vt:lpstr>FF&amp;E Payments</vt:lpstr>
      <vt:lpstr>Consultat &amp; Hard Cost</vt:lpstr>
      <vt:lpstr>'1C. FCR'!Print_Area</vt:lpstr>
      <vt:lpstr>'Cash Flow'!Print_Area</vt:lpstr>
      <vt:lpstr>'Contract Sum'!Print_Area</vt:lpstr>
      <vt:lpstr>'QS Certified'!Print_Area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timothy.oman</dc:creator>
  <cp:lastModifiedBy>Himal Kosala</cp:lastModifiedBy>
  <cp:lastPrinted>2023-01-16T05:41:16Z</cp:lastPrinted>
  <dcterms:created xsi:type="dcterms:W3CDTF">2022-12-08T06:56:44Z</dcterms:created>
  <dcterms:modified xsi:type="dcterms:W3CDTF">2023-01-27T04:29:25Z</dcterms:modified>
</cp:coreProperties>
</file>