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3. KhanSaheb\04. Subcontract Packages\01. Provisonal Sum\09. Joyz Overseas\04. Latest IPC\"/>
    </mc:Choice>
  </mc:AlternateContent>
  <bookViews>
    <workbookView xWindow="12876" yWindow="6228" windowWidth="22956" windowHeight="7272" tabRatio="601" activeTab="2"/>
  </bookViews>
  <sheets>
    <sheet name="Summary" sheetId="6" r:id="rId1"/>
    <sheet name="Progress Bill" sheetId="1" r:id="rId2"/>
    <sheet name="VARIATIONS" sheetId="5" r:id="rId3"/>
    <sheet name="VO 04" sheetId="28" r:id="rId4"/>
    <sheet name="PERCENTAGE SUMMARY" sheetId="7" r:id="rId5"/>
    <sheet name="EIFS 400mm EPS BOARDS" sheetId="8" state="hidden" r:id="rId6"/>
    <sheet name="EIFS 400mm BASECOAT" sheetId="9" state="hidden" r:id="rId7"/>
    <sheet name="EIFS 400mm PAINT" sheetId="10" state="hidden" r:id="rId8"/>
    <sheet name="EIFS 300mm EPS BOARDS" sheetId="11" state="hidden" r:id="rId9"/>
    <sheet name="EIFS 300mm BASECOAT" sheetId="12" state="hidden" r:id="rId10"/>
    <sheet name="EIFS 200mm EPS BOARDS" sheetId="14" r:id="rId11"/>
    <sheet name="EIFS 200mm BASECOAT" sheetId="15" r:id="rId12"/>
    <sheet name="EIFS 200mm PAINT" sheetId="16" r:id="rId13"/>
    <sheet name="EIFS 100mm EPS BOARDS" sheetId="17" r:id="rId14"/>
    <sheet name="EIFS 100mm BASECOAT" sheetId="18" r:id="rId15"/>
    <sheet name="EIFS 100mm PAINT" sheetId="19" r:id="rId16"/>
    <sheet name="EIFS RENDER" sheetId="20" r:id="rId17"/>
    <sheet name="EIFS -STAND ALONE (300MM) " sheetId="24" r:id="rId18"/>
    <sheet name="EIFS -STAND ALONE (400MM)" sheetId="25" r:id="rId19"/>
    <sheet name="PVC GROOVE" sheetId="21" r:id="rId20"/>
    <sheet name="EIFS + BUILTUP (300MM)" sheetId="27" r:id="rId21"/>
    <sheet name="EIFS + BUILTUP (400MM) " sheetId="26" r:id="rId22"/>
    <sheet name="EIFS - PARAPET" sheetId="22"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22">'EIFS - PARAPET'!$A$1:$U$26</definedName>
    <definedName name="_xlnm.Print_Area" localSheetId="20">'EIFS + BUILTUP (300MM)'!$A$1:$V$31</definedName>
    <definedName name="_xlnm.Print_Area" localSheetId="21">'EIFS + BUILTUP (400MM) '!$A$1:$V$37</definedName>
    <definedName name="_xlnm.Print_Area" localSheetId="14">'EIFS 100mm BASECOAT'!$A$1:$S$44</definedName>
    <definedName name="_xlnm.Print_Area" localSheetId="13">'EIFS 100mm EPS BOARDS'!$A$1:$U$48</definedName>
    <definedName name="_xlnm.Print_Area" localSheetId="15">'EIFS 100mm PAINT'!$A$1:$S$34</definedName>
    <definedName name="_xlnm.Print_Area" localSheetId="11">'EIFS 200mm BASECOAT'!$A$1:$U$29</definedName>
    <definedName name="_xlnm.Print_Area" localSheetId="10">'EIFS 200mm EPS BOARDS'!$A$1:$U$23</definedName>
    <definedName name="_xlnm.Print_Area" localSheetId="12">'EIFS 200mm PAINT'!$A$1:$S$14</definedName>
    <definedName name="_xlnm.Print_Area" localSheetId="9">'EIFS 300mm BASECOAT'!$A$1:$S$11</definedName>
    <definedName name="_xlnm.Print_Area" localSheetId="8">'EIFS 300mm EPS BOARDS'!$A$1:$U$9</definedName>
    <definedName name="_xlnm.Print_Area" localSheetId="6">'EIFS 400mm BASECOAT'!$A$1:$S$21</definedName>
    <definedName name="_xlnm.Print_Area" localSheetId="5">'EIFS 400mm EPS BOARDS'!$A$1:$S$21</definedName>
    <definedName name="_xlnm.Print_Area" localSheetId="7">'EIFS 400mm PAINT'!$A$1:$S$21</definedName>
    <definedName name="_xlnm.Print_Area" localSheetId="16">'EIFS RENDER'!$A$1:$S$21</definedName>
    <definedName name="_xlnm.Print_Area" localSheetId="17">'EIFS -STAND ALONE (300MM) '!$A$1:$W$34</definedName>
    <definedName name="_xlnm.Print_Area" localSheetId="18">'EIFS -STAND ALONE (400MM)'!$A$1:$W$34</definedName>
    <definedName name="_xlnm.Print_Area" localSheetId="4">'PERCENTAGE SUMMARY'!$A$1:$P$64</definedName>
    <definedName name="_xlnm.Print_Area" localSheetId="1">'Progress Bill'!$A$1:$AB$47</definedName>
    <definedName name="_xlnm.Print_Area" localSheetId="0">Summary!$A$1:$H$11</definedName>
    <definedName name="_xlnm.Print_Area" localSheetId="2">VARIATIONS!$A$1:$R$41</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5" l="1"/>
  <c r="A25" i="5" s="1"/>
  <c r="A26" i="5" s="1"/>
  <c r="A27" i="5" s="1"/>
  <c r="A28" i="5" s="1"/>
  <c r="A29" i="5" s="1"/>
  <c r="A30" i="5" s="1"/>
  <c r="A31" i="5" s="1"/>
  <c r="A33" i="5" s="1"/>
  <c r="A36" i="5" s="1"/>
  <c r="A37" i="5" s="1"/>
  <c r="A38" i="5" s="1"/>
  <c r="N38" i="5"/>
  <c r="N37" i="5"/>
  <c r="N36" i="5"/>
  <c r="Q33" i="5" l="1"/>
  <c r="R33" i="5" s="1"/>
  <c r="E33" i="5"/>
  <c r="F2" i="6" l="1"/>
  <c r="P47" i="1"/>
  <c r="F47" i="1"/>
  <c r="P28" i="5"/>
  <c r="N31" i="5"/>
  <c r="N30" i="5"/>
  <c r="N29" i="5"/>
  <c r="N28" i="5"/>
  <c r="N27" i="5"/>
  <c r="N26" i="5"/>
  <c r="N25" i="5"/>
  <c r="P26" i="5"/>
  <c r="P27" i="5"/>
  <c r="P29" i="5"/>
  <c r="P30" i="5"/>
  <c r="P31" i="5"/>
  <c r="R27" i="5"/>
  <c r="O27" i="5" s="1"/>
  <c r="R28" i="5"/>
  <c r="O28" i="5" s="1"/>
  <c r="R29" i="5"/>
  <c r="O29" i="5" s="1"/>
  <c r="R30" i="5"/>
  <c r="O30" i="5" s="1"/>
  <c r="R31" i="5"/>
  <c r="O31" i="5" s="1"/>
  <c r="R26" i="5"/>
  <c r="O26" i="5" s="1"/>
  <c r="R25" i="5"/>
  <c r="O25" i="5" s="1"/>
  <c r="P25" i="5"/>
  <c r="Q6" i="5"/>
  <c r="E31" i="5"/>
  <c r="E30" i="5"/>
  <c r="E29" i="5"/>
  <c r="E28" i="5"/>
  <c r="E27" i="5"/>
  <c r="E26" i="5"/>
  <c r="E25" i="5"/>
  <c r="E22" i="5"/>
  <c r="T93" i="28"/>
  <c r="K83" i="28"/>
  <c r="K82" i="28"/>
  <c r="K81" i="28"/>
  <c r="K80" i="28"/>
  <c r="Q78" i="28" s="1"/>
  <c r="K79" i="28"/>
  <c r="K78" i="28"/>
  <c r="T72" i="28"/>
  <c r="K58" i="28"/>
  <c r="Q58" i="28" s="1"/>
  <c r="K57" i="28"/>
  <c r="Q57" i="28" s="1"/>
  <c r="T51" i="28"/>
  <c r="K36" i="28"/>
  <c r="Q36" i="28" s="1"/>
  <c r="T29" i="28"/>
  <c r="K14" i="28"/>
  <c r="Q14" i="28" s="1"/>
  <c r="S78" i="28" l="1"/>
  <c r="Q93" i="28"/>
  <c r="S57" i="28"/>
  <c r="Q72" i="28"/>
  <c r="S36" i="28"/>
  <c r="Q51" i="28"/>
  <c r="Q29" i="28"/>
  <c r="S14" i="28"/>
  <c r="N22" i="5"/>
  <c r="P22" i="5"/>
  <c r="R22" i="5"/>
  <c r="O22" i="5" s="1"/>
  <c r="U78" i="28" l="1"/>
  <c r="U93" i="28" s="1"/>
  <c r="S93" i="28"/>
  <c r="U57" i="28"/>
  <c r="U72" i="28" s="1"/>
  <c r="S72" i="28"/>
  <c r="S51" i="28"/>
  <c r="U36" i="28"/>
  <c r="U51" i="28" s="1"/>
  <c r="S29" i="28"/>
  <c r="U14" i="28"/>
  <c r="U29" i="28" s="1"/>
  <c r="P38" i="5" l="1"/>
  <c r="R38" i="5" s="1"/>
  <c r="O38" i="5" s="1"/>
  <c r="U26" i="22" l="1"/>
  <c r="R4" i="21" l="1"/>
  <c r="R8" i="21"/>
  <c r="T8" i="21" s="1"/>
  <c r="R11" i="21"/>
  <c r="T11" i="21" s="1"/>
  <c r="R14" i="21"/>
  <c r="J8" i="21"/>
  <c r="T14" i="21"/>
  <c r="T4" i="21"/>
  <c r="N59" i="7"/>
  <c r="I59" i="7" s="1"/>
  <c r="P57" i="7"/>
  <c r="O57" i="7"/>
  <c r="N57" i="7"/>
  <c r="R19" i="5"/>
  <c r="O19" i="5" s="1"/>
  <c r="P19" i="5"/>
  <c r="N19" i="5"/>
  <c r="E19" i="5"/>
  <c r="E17" i="5"/>
  <c r="K20" i="22"/>
  <c r="Q20" i="22" s="1"/>
  <c r="S20" i="22" s="1"/>
  <c r="U20" i="22" s="1"/>
  <c r="U17" i="22"/>
  <c r="S17" i="22"/>
  <c r="S14" i="22"/>
  <c r="U14" i="22" s="1"/>
  <c r="S10" i="22"/>
  <c r="U10" i="22" s="1"/>
  <c r="N16" i="5" l="1"/>
  <c r="J23" i="21"/>
  <c r="P23" i="21" s="1"/>
  <c r="J20" i="21"/>
  <c r="P20" i="21" s="1"/>
  <c r="J17" i="21"/>
  <c r="P17" i="21" s="1"/>
  <c r="T31" i="27"/>
  <c r="K21" i="27"/>
  <c r="Q21" i="27" s="1"/>
  <c r="S21" i="27" s="1"/>
  <c r="U21" i="27" s="1"/>
  <c r="P19" i="27"/>
  <c r="K19" i="27"/>
  <c r="K18" i="27"/>
  <c r="K17" i="27"/>
  <c r="Q17" i="27" s="1"/>
  <c r="S17" i="27" s="1"/>
  <c r="U17" i="27" s="1"/>
  <c r="K14" i="27"/>
  <c r="Q14" i="27" s="1"/>
  <c r="T29" i="26"/>
  <c r="P23" i="26"/>
  <c r="J23" i="26"/>
  <c r="K23" i="26" s="1"/>
  <c r="Q23" i="26" s="1"/>
  <c r="S23" i="26" s="1"/>
  <c r="U23" i="26" s="1"/>
  <c r="P20" i="26"/>
  <c r="K20" i="26"/>
  <c r="Q20" i="26" s="1"/>
  <c r="S20" i="26" s="1"/>
  <c r="U20" i="26" s="1"/>
  <c r="K17" i="26"/>
  <c r="Q17" i="26" s="1"/>
  <c r="S17" i="26" s="1"/>
  <c r="U17" i="26" s="1"/>
  <c r="K14" i="26"/>
  <c r="Q14" i="26" s="1"/>
  <c r="I47" i="7"/>
  <c r="N47" i="7"/>
  <c r="N45" i="7"/>
  <c r="I45" i="7" s="1"/>
  <c r="T29" i="25"/>
  <c r="K14" i="25"/>
  <c r="Q14" i="25" s="1"/>
  <c r="T29" i="24"/>
  <c r="K17" i="24"/>
  <c r="Q17" i="24" s="1"/>
  <c r="S17" i="24" s="1"/>
  <c r="U17" i="24" s="1"/>
  <c r="K14" i="24"/>
  <c r="Q14" i="24" s="1"/>
  <c r="H47" i="7"/>
  <c r="H45" i="7"/>
  <c r="R20" i="21" l="1"/>
  <c r="T20" i="21" s="1"/>
  <c r="R17" i="21"/>
  <c r="T17" i="21" s="1"/>
  <c r="R23" i="21"/>
  <c r="T23" i="21" s="1"/>
  <c r="S14" i="27"/>
  <c r="Q31" i="27"/>
  <c r="S14" i="26"/>
  <c r="Q29" i="26"/>
  <c r="S14" i="25"/>
  <c r="Q29" i="25"/>
  <c r="S14" i="24"/>
  <c r="Q29" i="24"/>
  <c r="U14" i="27" l="1"/>
  <c r="U31" i="27" s="1"/>
  <c r="S31" i="27"/>
  <c r="U14" i="26"/>
  <c r="U29" i="26" s="1"/>
  <c r="O59" i="7" s="1"/>
  <c r="J59" i="7" s="1"/>
  <c r="S29" i="26"/>
  <c r="U14" i="25"/>
  <c r="U29" i="25" s="1"/>
  <c r="O47" i="7" s="1"/>
  <c r="J47" i="7" s="1"/>
  <c r="S29" i="25"/>
  <c r="P47" i="7" s="1"/>
  <c r="K47" i="7" s="1"/>
  <c r="U14" i="24"/>
  <c r="U29" i="24" s="1"/>
  <c r="O45" i="7" s="1"/>
  <c r="J45" i="7" s="1"/>
  <c r="S29" i="24"/>
  <c r="P45" i="7" s="1"/>
  <c r="K45" i="7" s="1"/>
  <c r="P17" i="5" l="1"/>
  <c r="P37" i="5" s="1"/>
  <c r="P59" i="7"/>
  <c r="K59" i="7" s="1"/>
  <c r="M59" i="7" s="1"/>
  <c r="R37" i="5" l="1"/>
  <c r="O37" i="5" s="1"/>
  <c r="N17" i="5"/>
  <c r="R17" i="5"/>
  <c r="O17" i="5" s="1"/>
  <c r="E47" i="5"/>
  <c r="E45" i="5"/>
  <c r="E44" i="5"/>
  <c r="E43" i="5"/>
  <c r="K43" i="7"/>
  <c r="L43" i="7" s="1"/>
  <c r="J43" i="7"/>
  <c r="K27" i="7"/>
  <c r="L27" i="7" s="1"/>
  <c r="J27" i="7"/>
  <c r="I43" i="7"/>
  <c r="I27" i="7"/>
  <c r="Q20" i="7"/>
  <c r="Q25" i="7"/>
  <c r="Q30" i="7"/>
  <c r="Q35" i="7"/>
  <c r="Q42" i="7"/>
  <c r="K57" i="7"/>
  <c r="P42" i="7"/>
  <c r="O42" i="7"/>
  <c r="J42" i="7" s="1"/>
  <c r="N42" i="7"/>
  <c r="I42" i="7" s="1"/>
  <c r="P37" i="7"/>
  <c r="P36" i="7"/>
  <c r="K36" i="7" s="1"/>
  <c r="L36" i="7" s="1"/>
  <c r="P35" i="7"/>
  <c r="K35" i="7" s="1"/>
  <c r="L35" i="7" s="1"/>
  <c r="O37" i="7"/>
  <c r="J37" i="7" s="1"/>
  <c r="O36" i="7"/>
  <c r="J36" i="7" s="1"/>
  <c r="N37" i="7"/>
  <c r="I37" i="7" s="1"/>
  <c r="N36" i="7"/>
  <c r="I36" i="7" s="1"/>
  <c r="P32" i="7"/>
  <c r="K32" i="7" s="1"/>
  <c r="L32" i="7" s="1"/>
  <c r="P31" i="7"/>
  <c r="K31" i="7" s="1"/>
  <c r="L31" i="7" s="1"/>
  <c r="P30" i="7"/>
  <c r="K30" i="7" s="1"/>
  <c r="L30" i="7" s="1"/>
  <c r="O32" i="7"/>
  <c r="J32" i="7" s="1"/>
  <c r="O30" i="7"/>
  <c r="J30" i="7" s="1"/>
  <c r="N32" i="7"/>
  <c r="I32" i="7" s="1"/>
  <c r="N30" i="7"/>
  <c r="I30" i="7" s="1"/>
  <c r="P26" i="7"/>
  <c r="K26" i="7" s="1"/>
  <c r="L26" i="7" s="1"/>
  <c r="O26" i="7"/>
  <c r="J26" i="7" s="1"/>
  <c r="P25" i="7"/>
  <c r="K25" i="7" s="1"/>
  <c r="L25" i="7" s="1"/>
  <c r="O25" i="7"/>
  <c r="J25" i="7" s="1"/>
  <c r="N26" i="7"/>
  <c r="I26" i="7" s="1"/>
  <c r="N25" i="7"/>
  <c r="I25" i="7" s="1"/>
  <c r="P22" i="7"/>
  <c r="K22" i="7" s="1"/>
  <c r="L22" i="7" s="1"/>
  <c r="P21" i="7"/>
  <c r="K21" i="7" s="1"/>
  <c r="L21" i="7" s="1"/>
  <c r="P20" i="7"/>
  <c r="K20" i="7" s="1"/>
  <c r="L20" i="7" s="1"/>
  <c r="O22" i="7"/>
  <c r="J22" i="7" s="1"/>
  <c r="O21" i="7"/>
  <c r="J21" i="7" s="1"/>
  <c r="O20" i="7"/>
  <c r="J20" i="7" s="1"/>
  <c r="N22" i="7"/>
  <c r="I22" i="7" s="1"/>
  <c r="N21" i="7"/>
  <c r="I21" i="7" s="1"/>
  <c r="N20" i="7"/>
  <c r="I20" i="7" s="1"/>
  <c r="K37" i="7" l="1"/>
  <c r="L37" i="7" s="1"/>
  <c r="M35" i="7" s="1"/>
  <c r="R35" i="7" s="1"/>
  <c r="K42" i="7"/>
  <c r="L42" i="7" s="1"/>
  <c r="M42" i="7" s="1"/>
  <c r="R42" i="7" s="1"/>
  <c r="M25" i="7"/>
  <c r="R25" i="7" s="1"/>
  <c r="M30" i="7"/>
  <c r="R30" i="7" s="1"/>
  <c r="M20" i="7"/>
  <c r="R20" i="7" s="1"/>
  <c r="T26" i="22"/>
  <c r="N54" i="7" s="1"/>
  <c r="I54" i="7" s="1"/>
  <c r="K7" i="22"/>
  <c r="Q7" i="22" s="1"/>
  <c r="S7" i="22" s="1"/>
  <c r="U7" i="22" s="1"/>
  <c r="P4" i="22"/>
  <c r="Q4" i="22" s="1"/>
  <c r="K4" i="22"/>
  <c r="S29" i="21"/>
  <c r="N51" i="7" s="1"/>
  <c r="I51" i="7" s="1"/>
  <c r="R29" i="21"/>
  <c r="J14" i="21"/>
  <c r="J11" i="21"/>
  <c r="P8" i="21"/>
  <c r="P29" i="21" s="1"/>
  <c r="T29" i="21"/>
  <c r="O51" i="7" s="1"/>
  <c r="J51" i="7" s="1"/>
  <c r="O4" i="21"/>
  <c r="J4" i="21"/>
  <c r="R21" i="20"/>
  <c r="P4" i="20"/>
  <c r="Q4" i="20" s="1"/>
  <c r="K4" i="20"/>
  <c r="R34" i="19"/>
  <c r="K28" i="19"/>
  <c r="Q28" i="19" s="1"/>
  <c r="S28" i="19" s="1"/>
  <c r="K25" i="19"/>
  <c r="Q25" i="19" s="1"/>
  <c r="S25" i="19" s="1"/>
  <c r="K22" i="19"/>
  <c r="Q22" i="19" s="1"/>
  <c r="S22" i="19" s="1"/>
  <c r="K19" i="19"/>
  <c r="Q19" i="19" s="1"/>
  <c r="S19" i="19" s="1"/>
  <c r="K16" i="19"/>
  <c r="Q16" i="19" s="1"/>
  <c r="S16" i="19" s="1"/>
  <c r="K13" i="19"/>
  <c r="Q13" i="19" s="1"/>
  <c r="S13" i="19" s="1"/>
  <c r="K10" i="19"/>
  <c r="Q10" i="19" s="1"/>
  <c r="S10" i="19" s="1"/>
  <c r="K7" i="19"/>
  <c r="Q7" i="19" s="1"/>
  <c r="S7" i="19" s="1"/>
  <c r="P4" i="19"/>
  <c r="K4" i="19"/>
  <c r="Q4" i="19" s="1"/>
  <c r="R44" i="18"/>
  <c r="Q42" i="18"/>
  <c r="S42" i="18" s="1"/>
  <c r="K41" i="18"/>
  <c r="Q41" i="18" s="1"/>
  <c r="S41" i="18" s="1"/>
  <c r="Q38" i="18"/>
  <c r="S38" i="18" s="1"/>
  <c r="K38" i="18"/>
  <c r="K35" i="18"/>
  <c r="Q35" i="18" s="1"/>
  <c r="S35" i="18" s="1"/>
  <c r="K33" i="18"/>
  <c r="Q33" i="18" s="1"/>
  <c r="S33" i="18" s="1"/>
  <c r="K32" i="18"/>
  <c r="Q32" i="18" s="1"/>
  <c r="S32" i="18" s="1"/>
  <c r="Q31" i="18"/>
  <c r="S31" i="18" s="1"/>
  <c r="K31" i="18"/>
  <c r="K28" i="18"/>
  <c r="Q28" i="18" s="1"/>
  <c r="S28" i="18" s="1"/>
  <c r="K25" i="18"/>
  <c r="Q25" i="18" s="1"/>
  <c r="S25" i="18" s="1"/>
  <c r="K22" i="18"/>
  <c r="Q22" i="18" s="1"/>
  <c r="S22" i="18" s="1"/>
  <c r="Q19" i="18"/>
  <c r="S19" i="18" s="1"/>
  <c r="K19" i="18"/>
  <c r="K16" i="18"/>
  <c r="Q16" i="18" s="1"/>
  <c r="S16" i="18" s="1"/>
  <c r="K13" i="18"/>
  <c r="Q13" i="18" s="1"/>
  <c r="S13" i="18" s="1"/>
  <c r="P11" i="18"/>
  <c r="K11" i="18"/>
  <c r="Q11" i="18" s="1"/>
  <c r="S11" i="18" s="1"/>
  <c r="P10" i="18"/>
  <c r="K10" i="18"/>
  <c r="Q10" i="18" s="1"/>
  <c r="S10" i="18" s="1"/>
  <c r="P6" i="18"/>
  <c r="K6" i="18"/>
  <c r="Q6" i="18" s="1"/>
  <c r="S6" i="18" s="1"/>
  <c r="P3" i="18"/>
  <c r="K3" i="18"/>
  <c r="Q3" i="18" s="1"/>
  <c r="T48" i="17"/>
  <c r="N35" i="7" s="1"/>
  <c r="I35" i="7" s="1"/>
  <c r="K44" i="17"/>
  <c r="Q44" i="17" s="1"/>
  <c r="S44" i="17" s="1"/>
  <c r="K42" i="17"/>
  <c r="Q42" i="17" s="1"/>
  <c r="U42" i="17" s="1"/>
  <c r="K41" i="17"/>
  <c r="Q41" i="17" s="1"/>
  <c r="U41" i="17" s="1"/>
  <c r="Q38" i="17"/>
  <c r="U38" i="17" s="1"/>
  <c r="K38" i="17"/>
  <c r="K35" i="17"/>
  <c r="Q35" i="17" s="1"/>
  <c r="U35" i="17" s="1"/>
  <c r="K32" i="17"/>
  <c r="Q32" i="17" s="1"/>
  <c r="U32" i="17" s="1"/>
  <c r="K30" i="17"/>
  <c r="Q30" i="17" s="1"/>
  <c r="U30" i="17" s="1"/>
  <c r="K29" i="17"/>
  <c r="Q29" i="17" s="1"/>
  <c r="U29" i="17" s="1"/>
  <c r="K28" i="17"/>
  <c r="Q28" i="17" s="1"/>
  <c r="U28" i="17" s="1"/>
  <c r="K25" i="17"/>
  <c r="Q25" i="17" s="1"/>
  <c r="U25" i="17" s="1"/>
  <c r="K22" i="17"/>
  <c r="Q22" i="17" s="1"/>
  <c r="U22" i="17" s="1"/>
  <c r="Q19" i="17"/>
  <c r="U19" i="17" s="1"/>
  <c r="Q16" i="17"/>
  <c r="U16" i="17" s="1"/>
  <c r="K13" i="17"/>
  <c r="Q13" i="17" s="1"/>
  <c r="U13" i="17" s="1"/>
  <c r="P11" i="17"/>
  <c r="K11" i="17"/>
  <c r="P10" i="17"/>
  <c r="K10" i="17"/>
  <c r="Q10" i="17" s="1"/>
  <c r="U10" i="17" s="1"/>
  <c r="P6" i="17"/>
  <c r="K6" i="17"/>
  <c r="P3" i="17"/>
  <c r="K3" i="17"/>
  <c r="Q3" i="17" s="1"/>
  <c r="R14" i="16"/>
  <c r="Q8" i="16"/>
  <c r="S8" i="16" s="1"/>
  <c r="K6" i="16"/>
  <c r="Q6" i="16" s="1"/>
  <c r="S6" i="16" s="1"/>
  <c r="K5" i="16"/>
  <c r="Q5" i="16" s="1"/>
  <c r="T29" i="15"/>
  <c r="N31" i="7" s="1"/>
  <c r="I31" i="7" s="1"/>
  <c r="K25" i="15"/>
  <c r="Q25" i="15" s="1"/>
  <c r="S25" i="15" s="1"/>
  <c r="U25" i="15" s="1"/>
  <c r="K22" i="15"/>
  <c r="Q22" i="15" s="1"/>
  <c r="S22" i="15" s="1"/>
  <c r="Q19" i="15"/>
  <c r="U19" i="15" s="1"/>
  <c r="I19" i="15"/>
  <c r="P17" i="15"/>
  <c r="P16" i="15"/>
  <c r="K16" i="15"/>
  <c r="Q16" i="15" s="1"/>
  <c r="U16" i="15" s="1"/>
  <c r="K14" i="15"/>
  <c r="P13" i="15"/>
  <c r="K13" i="15"/>
  <c r="P9" i="15"/>
  <c r="K9" i="15"/>
  <c r="Q9" i="15" s="1"/>
  <c r="U9" i="15" s="1"/>
  <c r="P7" i="15"/>
  <c r="P6" i="15"/>
  <c r="P5" i="15"/>
  <c r="Q4" i="15"/>
  <c r="P4" i="15"/>
  <c r="K4" i="15"/>
  <c r="T23" i="14"/>
  <c r="S23" i="14"/>
  <c r="Q19" i="14"/>
  <c r="U19" i="14" s="1"/>
  <c r="P17" i="14"/>
  <c r="P16" i="14"/>
  <c r="K16" i="14"/>
  <c r="Q16" i="14" s="1"/>
  <c r="U16" i="14" s="1"/>
  <c r="K14" i="14"/>
  <c r="P13" i="14"/>
  <c r="K13" i="14"/>
  <c r="Q13" i="14" s="1"/>
  <c r="U13" i="14" s="1"/>
  <c r="P9" i="14"/>
  <c r="K9" i="14"/>
  <c r="Q9" i="14" s="1"/>
  <c r="U9" i="14" s="1"/>
  <c r="P7" i="14"/>
  <c r="P6" i="14"/>
  <c r="P5" i="14"/>
  <c r="P4" i="14"/>
  <c r="K4" i="14"/>
  <c r="Q4" i="14" s="1"/>
  <c r="I57" i="7"/>
  <c r="R11" i="12"/>
  <c r="P3" i="12"/>
  <c r="K3" i="12"/>
  <c r="Q3" i="12" s="1"/>
  <c r="T9" i="11"/>
  <c r="S9" i="11"/>
  <c r="P3" i="11"/>
  <c r="K3" i="11"/>
  <c r="Q3" i="11" s="1"/>
  <c r="R21" i="10"/>
  <c r="P4" i="10"/>
  <c r="K4" i="10"/>
  <c r="R21" i="9"/>
  <c r="P7" i="9"/>
  <c r="K7" i="9"/>
  <c r="P4" i="9"/>
  <c r="K4" i="9"/>
  <c r="Q4" i="9" s="1"/>
  <c r="R21" i="8"/>
  <c r="P7" i="8"/>
  <c r="K7" i="8"/>
  <c r="Q7" i="8" s="1"/>
  <c r="S7" i="8" s="1"/>
  <c r="P4" i="8"/>
  <c r="Q4" i="8" s="1"/>
  <c r="K4" i="8"/>
  <c r="M57" i="7"/>
  <c r="H53" i="7"/>
  <c r="H41" i="7"/>
  <c r="H34" i="7"/>
  <c r="H29" i="7"/>
  <c r="H24" i="7"/>
  <c r="H19" i="7"/>
  <c r="P51" i="7" l="1"/>
  <c r="K51" i="7" s="1"/>
  <c r="Q26" i="22"/>
  <c r="S4" i="22"/>
  <c r="U4" i="22" s="1"/>
  <c r="O54" i="7" s="1"/>
  <c r="J54" i="7" s="1"/>
  <c r="M51" i="7"/>
  <c r="S26" i="22"/>
  <c r="Q6" i="17"/>
  <c r="U6" i="17" s="1"/>
  <c r="Q11" i="17"/>
  <c r="U11" i="17" s="1"/>
  <c r="Q13" i="15"/>
  <c r="U13" i="15" s="1"/>
  <c r="Q4" i="10"/>
  <c r="Q7" i="9"/>
  <c r="S7" i="9" s="1"/>
  <c r="Q23" i="14"/>
  <c r="U4" i="14"/>
  <c r="U23" i="14" s="1"/>
  <c r="Q21" i="9"/>
  <c r="S4" i="9"/>
  <c r="S21" i="9" s="1"/>
  <c r="Q34" i="19"/>
  <c r="S4" i="19"/>
  <c r="S34" i="19" s="1"/>
  <c r="Q21" i="20"/>
  <c r="S4" i="20"/>
  <c r="S21" i="20" s="1"/>
  <c r="Q9" i="11"/>
  <c r="U3" i="11"/>
  <c r="U9" i="11" s="1"/>
  <c r="S3" i="12"/>
  <c r="S11" i="12" s="1"/>
  <c r="Q11" i="12"/>
  <c r="S5" i="16"/>
  <c r="S14" i="16" s="1"/>
  <c r="Q14" i="16"/>
  <c r="S48" i="17"/>
  <c r="U44" i="17"/>
  <c r="Q21" i="8"/>
  <c r="S4" i="8"/>
  <c r="S21" i="8" s="1"/>
  <c r="S3" i="18"/>
  <c r="S44" i="18" s="1"/>
  <c r="Q44" i="18"/>
  <c r="Q21" i="10"/>
  <c r="S4" i="10"/>
  <c r="S21" i="10" s="1"/>
  <c r="S29" i="15"/>
  <c r="U22" i="15"/>
  <c r="U3" i="17"/>
  <c r="Q48" i="17"/>
  <c r="U4" i="15"/>
  <c r="U29" i="15" s="1"/>
  <c r="O31" i="7" s="1"/>
  <c r="J31" i="7" s="1"/>
  <c r="P54" i="7" l="1"/>
  <c r="K54" i="7" s="1"/>
  <c r="M54" i="7" s="1"/>
  <c r="U48" i="17"/>
  <c r="O35" i="7" s="1"/>
  <c r="J35" i="7" s="1"/>
  <c r="Q29" i="15"/>
  <c r="J57" i="7"/>
  <c r="H11" i="5" l="1"/>
  <c r="E3" i="6" s="1"/>
  <c r="E11" i="5"/>
  <c r="C3" i="6" s="1"/>
  <c r="F11" i="5" l="1"/>
  <c r="U16" i="5"/>
  <c r="V16" i="5" s="1"/>
  <c r="V41" i="5" s="1"/>
  <c r="U6" i="5"/>
  <c r="V6" i="5" s="1"/>
  <c r="AB44" i="1"/>
  <c r="AD44" i="1"/>
  <c r="AF44" i="1" s="1"/>
  <c r="AA44" i="1"/>
  <c r="AE44" i="1" s="1"/>
  <c r="AA42" i="1"/>
  <c r="AB42" i="1" s="1"/>
  <c r="AA33" i="1"/>
  <c r="AB33" i="1" s="1"/>
  <c r="X33" i="1" s="1"/>
  <c r="AA31" i="1"/>
  <c r="AB31" i="1" s="1"/>
  <c r="X31" i="1" s="1"/>
  <c r="AA29" i="1"/>
  <c r="AB29" i="1" s="1"/>
  <c r="X29" i="1" s="1"/>
  <c r="AA25" i="1"/>
  <c r="AB25" i="1" s="1"/>
  <c r="X25" i="1" s="1"/>
  <c r="AA23" i="1"/>
  <c r="AB23" i="1" s="1"/>
  <c r="X23" i="1" s="1"/>
  <c r="AA21" i="1"/>
  <c r="AB21" i="1" s="1"/>
  <c r="X21" i="1" s="1"/>
  <c r="AA19" i="1"/>
  <c r="AB19" i="1" s="1"/>
  <c r="X19" i="1" s="1"/>
  <c r="AA17" i="1"/>
  <c r="AB17" i="1" s="1"/>
  <c r="X17" i="1" s="1"/>
  <c r="AA13" i="1"/>
  <c r="AB13" i="1" s="1"/>
  <c r="X13" i="1" s="1"/>
  <c r="AA15" i="1"/>
  <c r="AB15" i="1" s="1"/>
  <c r="X15" i="1" s="1"/>
  <c r="V42" i="1"/>
  <c r="V33" i="1"/>
  <c r="V31" i="1"/>
  <c r="V25" i="1"/>
  <c r="V23" i="1"/>
  <c r="V21" i="1"/>
  <c r="V19" i="1"/>
  <c r="V17" i="1"/>
  <c r="V15" i="1"/>
  <c r="X42" i="1" l="1"/>
  <c r="X47" i="1" s="1"/>
  <c r="AB47" i="1"/>
  <c r="AA47" i="1" s="1"/>
  <c r="AE15" i="1"/>
  <c r="AE29" i="1"/>
  <c r="AF29" i="1" s="1"/>
  <c r="W29" i="1"/>
  <c r="AE21" i="1"/>
  <c r="AD29" i="1"/>
  <c r="AE42" i="1"/>
  <c r="AE23" i="1"/>
  <c r="AE17" i="1"/>
  <c r="AE25" i="1"/>
  <c r="AE19" i="1"/>
  <c r="AD19" i="1" s="1"/>
  <c r="AE13" i="1"/>
  <c r="W33" i="1"/>
  <c r="AE33" i="1"/>
  <c r="W31" i="1"/>
  <c r="AE31" i="1"/>
  <c r="T6" i="5"/>
  <c r="T16" i="5"/>
  <c r="W17" i="1"/>
  <c r="X44" i="1"/>
  <c r="W44" i="1"/>
  <c r="W42" i="1"/>
  <c r="W21" i="1"/>
  <c r="W13" i="1"/>
  <c r="P16" i="5"/>
  <c r="P36" i="5" s="1"/>
  <c r="Q53" i="7"/>
  <c r="R53" i="7" s="1"/>
  <c r="R42" i="1"/>
  <c r="S42" i="1" s="1"/>
  <c r="T42" i="1" s="1"/>
  <c r="R33" i="1"/>
  <c r="S33" i="1" s="1"/>
  <c r="T33" i="1" s="1"/>
  <c r="R31" i="1"/>
  <c r="S31" i="1" s="1"/>
  <c r="T31" i="1" s="1"/>
  <c r="R29" i="1"/>
  <c r="S29" i="1" s="1"/>
  <c r="T29" i="1" s="1"/>
  <c r="R25" i="1"/>
  <c r="S25" i="1" s="1"/>
  <c r="T25" i="1" s="1"/>
  <c r="R23" i="1"/>
  <c r="S23" i="1" s="1"/>
  <c r="T23" i="1" s="1"/>
  <c r="R21" i="1"/>
  <c r="S21" i="1" s="1"/>
  <c r="T21" i="1" s="1"/>
  <c r="R19" i="1"/>
  <c r="S19" i="1" s="1"/>
  <c r="T19" i="1" s="1"/>
  <c r="R17" i="1"/>
  <c r="S17" i="1" s="1"/>
  <c r="T17" i="1" s="1"/>
  <c r="R15" i="1"/>
  <c r="S15" i="1" s="1"/>
  <c r="T15" i="1" s="1"/>
  <c r="R13" i="1"/>
  <c r="S13" i="1" s="1"/>
  <c r="T13" i="1" s="1"/>
  <c r="W25" i="1"/>
  <c r="W23" i="1"/>
  <c r="AD15" i="1" l="1"/>
  <c r="AF15" i="1"/>
  <c r="AD25" i="1"/>
  <c r="AF25" i="1"/>
  <c r="AF17" i="1"/>
  <c r="AD17" i="1"/>
  <c r="AD23" i="1"/>
  <c r="AF23" i="1"/>
  <c r="AD42" i="1"/>
  <c r="AF42" i="1"/>
  <c r="AF21" i="1"/>
  <c r="AD21" i="1"/>
  <c r="AF19" i="1"/>
  <c r="AF13" i="1"/>
  <c r="AD13" i="1"/>
  <c r="Q57" i="7"/>
  <c r="R57" i="7" s="1"/>
  <c r="R36" i="5"/>
  <c r="O36" i="5" s="1"/>
  <c r="AF33" i="1"/>
  <c r="AD33" i="1"/>
  <c r="AD31" i="1"/>
  <c r="AF31" i="1"/>
  <c r="O9" i="5"/>
  <c r="O10" i="5"/>
  <c r="N8" i="5"/>
  <c r="R16" i="5"/>
  <c r="E16" i="5"/>
  <c r="E41" i="5" s="1"/>
  <c r="C5" i="6" s="1"/>
  <c r="D5" i="6" s="1"/>
  <c r="J10" i="5"/>
  <c r="F10" i="5"/>
  <c r="C10" i="5"/>
  <c r="J9" i="5"/>
  <c r="F9" i="5"/>
  <c r="C9" i="5"/>
  <c r="J8" i="5"/>
  <c r="G8" i="5"/>
  <c r="F8" i="5"/>
  <c r="C8" i="5"/>
  <c r="O7" i="5"/>
  <c r="J7" i="5"/>
  <c r="F7" i="5"/>
  <c r="C7" i="5"/>
  <c r="J6" i="5"/>
  <c r="I6" i="5"/>
  <c r="F6" i="5"/>
  <c r="W19" i="1"/>
  <c r="W15" i="1"/>
  <c r="AF47" i="1" l="1"/>
  <c r="J11" i="5"/>
  <c r="D3" i="6" s="1"/>
  <c r="O16" i="5"/>
  <c r="R41" i="5"/>
  <c r="H5" i="6" s="1"/>
  <c r="M41" i="5"/>
  <c r="I7" i="5"/>
  <c r="U7" i="5"/>
  <c r="U8" i="5"/>
  <c r="P8" i="5"/>
  <c r="Q51" i="7" s="1"/>
  <c r="R51" i="7" s="1"/>
  <c r="I9" i="5"/>
  <c r="U9" i="5"/>
  <c r="I10" i="5"/>
  <c r="U10" i="5"/>
  <c r="N6" i="5"/>
  <c r="R6" i="5"/>
  <c r="R8" i="5"/>
  <c r="O8" i="5" s="1"/>
  <c r="I8" i="5"/>
  <c r="G5" i="6" l="1"/>
  <c r="R11" i="5"/>
  <c r="H3" i="6" s="1"/>
  <c r="V8" i="5"/>
  <c r="T8" i="5"/>
  <c r="V10" i="5"/>
  <c r="T10" i="5"/>
  <c r="T9" i="5"/>
  <c r="V9" i="5"/>
  <c r="V7" i="5"/>
  <c r="T7" i="5"/>
  <c r="O6" i="5"/>
  <c r="O11" i="5" s="1"/>
  <c r="P11" i="5" l="1"/>
  <c r="V11" i="5"/>
  <c r="T11" i="5" s="1"/>
  <c r="P41" i="5"/>
  <c r="T41" i="5"/>
  <c r="O41" i="5"/>
  <c r="J42" i="1"/>
  <c r="K42" i="1" s="1"/>
  <c r="L42" i="1" s="1"/>
  <c r="F42" i="1"/>
  <c r="J33" i="1"/>
  <c r="K33" i="1" s="1"/>
  <c r="L33" i="1" s="1"/>
  <c r="F33" i="1"/>
  <c r="J31" i="1"/>
  <c r="K31" i="1" s="1"/>
  <c r="L31" i="1" s="1"/>
  <c r="F31" i="1"/>
  <c r="J29" i="1"/>
  <c r="K29" i="1" s="1"/>
  <c r="L29" i="1" s="1"/>
  <c r="F29" i="1"/>
  <c r="J25" i="1"/>
  <c r="K25" i="1" s="1"/>
  <c r="L25" i="1" s="1"/>
  <c r="F25" i="1"/>
  <c r="H25" i="1" s="1"/>
  <c r="J23" i="1"/>
  <c r="K23" i="1" s="1"/>
  <c r="L23" i="1" s="1"/>
  <c r="F23" i="1"/>
  <c r="H23" i="1" s="1"/>
  <c r="J21" i="1"/>
  <c r="K21" i="1" s="1"/>
  <c r="L21" i="1" s="1"/>
  <c r="F21" i="1"/>
  <c r="J19" i="1"/>
  <c r="K19" i="1" s="1"/>
  <c r="L19" i="1" s="1"/>
  <c r="F19" i="1"/>
  <c r="H19" i="1" s="1"/>
  <c r="J17" i="1"/>
  <c r="K17" i="1" s="1"/>
  <c r="L17" i="1" s="1"/>
  <c r="F17" i="1"/>
  <c r="J15" i="1"/>
  <c r="K15" i="1" s="1"/>
  <c r="L15" i="1" s="1"/>
  <c r="F15" i="1"/>
  <c r="H15" i="1" s="1"/>
  <c r="J13" i="1"/>
  <c r="K13" i="1" s="1"/>
  <c r="L13" i="1" s="1"/>
  <c r="F13" i="1"/>
  <c r="G3" i="6" l="1"/>
  <c r="J3" i="6"/>
  <c r="C2" i="6"/>
  <c r="H42" i="1"/>
  <c r="G44" i="1" s="1"/>
  <c r="J44" i="1" l="1"/>
  <c r="H44" i="1"/>
  <c r="L44" i="1" l="1"/>
  <c r="L47" i="1" s="1"/>
  <c r="K44" i="1"/>
  <c r="H47" i="1"/>
  <c r="V44" i="1"/>
  <c r="R44" i="1"/>
  <c r="F4" i="6" l="1"/>
  <c r="F6" i="6" s="1"/>
  <c r="F9" i="6" s="1"/>
  <c r="E4" i="6"/>
  <c r="E6" i="6" s="1"/>
  <c r="D2" i="6"/>
  <c r="T44" i="1"/>
  <c r="T47" i="1" s="1"/>
  <c r="S44" i="1"/>
  <c r="D4" i="6" l="1"/>
  <c r="D6" i="6" s="1"/>
  <c r="F11" i="6"/>
  <c r="V13" i="1"/>
  <c r="H2" i="6"/>
  <c r="J2" i="6" s="1"/>
  <c r="V29" i="1"/>
  <c r="H4" i="6" l="1"/>
  <c r="G2" i="6"/>
  <c r="G8" i="6"/>
  <c r="H6" i="6" l="1"/>
  <c r="J4" i="6"/>
  <c r="G4" i="6"/>
  <c r="G6" i="6" l="1"/>
  <c r="H9" i="6"/>
  <c r="H11" i="6" s="1"/>
  <c r="M6" i="6"/>
  <c r="G11" i="6" l="1"/>
  <c r="G9" i="6"/>
</calcChain>
</file>

<file path=xl/sharedStrings.xml><?xml version="1.0" encoding="utf-8"?>
<sst xmlns="http://schemas.openxmlformats.org/spreadsheetml/2006/main" count="1359" uniqueCount="454">
  <si>
    <t>PROGRESS BOQ</t>
  </si>
  <si>
    <t>Item</t>
  </si>
  <si>
    <t>Description</t>
  </si>
  <si>
    <t>Qty.</t>
  </si>
  <si>
    <t>Unit</t>
  </si>
  <si>
    <t>Rate</t>
  </si>
  <si>
    <t>Amount</t>
  </si>
  <si>
    <t xml:space="preserve">OCI - Certified </t>
  </si>
  <si>
    <t>Balance Works</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</si>
  <si>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</si>
  <si>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</si>
  <si>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</si>
  <si>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</si>
  <si>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</si>
  <si>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</si>
  <si>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</si>
  <si>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</si>
  <si>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</si>
  <si>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</si>
  <si>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</si>
  <si>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</si>
  <si>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</si>
  <si>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</si>
  <si>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</si>
  <si>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</si>
  <si>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</si>
  <si>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</si>
  <si>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</si>
  <si>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</si>
  <si>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</si>
  <si>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</si>
  <si>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</si>
  <si>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</si>
  <si>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</si>
  <si>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</si>
  <si>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</si>
  <si>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</si>
  <si>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</si>
  <si>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</si>
  <si>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</si>
  <si>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</si>
  <si>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</si>
  <si>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</si>
  <si>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</si>
  <si>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</si>
  <si>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</si>
  <si>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Progress as per WFA</t>
  </si>
  <si>
    <t xml:space="preserve">Remaining Work </t>
  </si>
  <si>
    <t xml:space="preserve">Previous </t>
  </si>
  <si>
    <t xml:space="preserve">This Month </t>
  </si>
  <si>
    <t xml:space="preserve">Cumulative </t>
  </si>
  <si>
    <t xml:space="preserve">QTY </t>
  </si>
  <si>
    <r>
      <t>Amoun</t>
    </r>
    <r>
      <rPr>
        <b/>
        <sz val="9"/>
        <rFont val="Calibri"/>
        <family val="2"/>
        <scheme val="minor"/>
      </rPr>
      <t xml:space="preserve">t </t>
    </r>
  </si>
  <si>
    <t>%</t>
  </si>
  <si>
    <t>01</t>
  </si>
  <si>
    <t>Additional EFIS to parapets at L4, L29</t>
  </si>
  <si>
    <t>02</t>
  </si>
  <si>
    <t>Additional EFIS to non-accessible balconies</t>
  </si>
  <si>
    <t>03</t>
  </si>
  <si>
    <t>PVC grooved to EFIS system</t>
  </si>
  <si>
    <t>04</t>
  </si>
  <si>
    <t>Additional EFIS to entrance at L2</t>
  </si>
  <si>
    <t>05</t>
  </si>
  <si>
    <t>Additional EFIS to parapets at L2</t>
  </si>
  <si>
    <t xml:space="preserve">NEW VARIATIONS </t>
  </si>
  <si>
    <t>Sub-Totals</t>
  </si>
  <si>
    <t>EIFS WITH BUILTUP 300mm</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</si>
  <si>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</si>
  <si>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</si>
  <si>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</si>
  <si>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</si>
  <si>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</si>
  <si>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</si>
  <si>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</si>
  <si>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</si>
  <si>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Balance Scope</t>
  </si>
  <si>
    <t>This Month Workdone</t>
  </si>
  <si>
    <t>Cumulative</t>
  </si>
  <si>
    <t>New Variations</t>
  </si>
  <si>
    <t>06</t>
  </si>
  <si>
    <t>Variations (old)</t>
  </si>
  <si>
    <t xml:space="preserve">REQUEST FOR PAYMENT APPLICATION </t>
  </si>
  <si>
    <t>SUMMARY REPORT</t>
  </si>
  <si>
    <r>
      <t xml:space="preserve">Main Contractor      : </t>
    </r>
    <r>
      <rPr>
        <b/>
        <i/>
        <sz val="10"/>
        <color theme="1"/>
        <rFont val="Arial"/>
        <family val="2"/>
      </rPr>
      <t>Roberts-Pizzarotti JV</t>
    </r>
  </si>
  <si>
    <r>
      <t xml:space="preserve">Scope of works      : </t>
    </r>
    <r>
      <rPr>
        <b/>
        <i/>
        <sz val="10"/>
        <color theme="1"/>
        <rFont val="Arial"/>
        <family val="2"/>
      </rPr>
      <t>External Insulation and Finishing Systems (EPS)</t>
    </r>
  </si>
  <si>
    <r>
      <t xml:space="preserve">Site                       : </t>
    </r>
    <r>
      <rPr>
        <b/>
        <i/>
        <sz val="10"/>
        <color theme="1"/>
        <rFont val="Arial"/>
        <family val="2"/>
      </rPr>
      <t>Dorchester Hotel (Plot 18)</t>
    </r>
  </si>
  <si>
    <t xml:space="preserve">  </t>
  </si>
  <si>
    <t>S.No.</t>
  </si>
  <si>
    <t>ITEM OF WORKS</t>
  </si>
  <si>
    <t>UNIT</t>
  </si>
  <si>
    <t>RATE</t>
  </si>
  <si>
    <t>Weightage</t>
  </si>
  <si>
    <t>% Completion</t>
  </si>
  <si>
    <t>Overall progress %</t>
  </si>
  <si>
    <t>PROGRESS QUANTITY</t>
  </si>
  <si>
    <t>BOQ REF.</t>
  </si>
  <si>
    <t>AMOUNT</t>
  </si>
  <si>
    <t>(AED)</t>
  </si>
  <si>
    <t>PREVIOUS</t>
  </si>
  <si>
    <t>CURRENT</t>
  </si>
  <si>
    <t>CUMULATIVE</t>
  </si>
  <si>
    <t>MAIN WORKS</t>
  </si>
  <si>
    <t>ITEM G</t>
  </si>
  <si>
    <t>EIFS 400MM</t>
  </si>
  <si>
    <t>Sqm</t>
  </si>
  <si>
    <t>EPS BOARDS-70%</t>
  </si>
  <si>
    <t>BASEOCAT-20%</t>
  </si>
  <si>
    <t>PAINT-10%</t>
  </si>
  <si>
    <t>ITEM F</t>
  </si>
  <si>
    <t>EIFS 300MM</t>
  </si>
  <si>
    <t>ITEM D</t>
  </si>
  <si>
    <t>EIFS 200MM</t>
  </si>
  <si>
    <t>ITEM B</t>
  </si>
  <si>
    <t>EIFS 100MM</t>
  </si>
  <si>
    <t>EIFS RENDER</t>
  </si>
  <si>
    <t>EPS BOARDS-80%</t>
  </si>
  <si>
    <t>VARIATIONS</t>
  </si>
  <si>
    <t xml:space="preserve">PVC GROOVE </t>
  </si>
  <si>
    <t>Lm</t>
  </si>
  <si>
    <t>EIFS 100MM PARAPET WALL</t>
  </si>
  <si>
    <t>EPS BOARDS</t>
  </si>
  <si>
    <t>KCE-VOR-1_04</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</si>
  <si>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</si>
  <si>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</si>
  <si>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</si>
  <si>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</si>
  <si>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</si>
  <si>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</si>
  <si>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</si>
  <si>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</si>
  <si>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</si>
  <si>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</si>
  <si>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</si>
  <si>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</si>
  <si>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</si>
  <si>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</si>
  <si>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</si>
  <si>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</si>
  <si>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</si>
  <si>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</si>
  <si>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</si>
  <si>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</si>
  <si>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</si>
  <si>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</si>
  <si>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</si>
  <si>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</si>
  <si>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</si>
  <si>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</si>
  <si>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</si>
  <si>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</si>
  <si>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</si>
  <si>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</si>
  <si>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</si>
  <si>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</si>
  <si>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</si>
  <si>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</si>
  <si>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</si>
  <si>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</si>
  <si>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</si>
  <si>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</si>
  <si>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</si>
  <si>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</si>
  <si>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</si>
  <si>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</si>
  <si>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</si>
  <si>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</si>
  <si>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</si>
  <si>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</si>
  <si>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</si>
  <si>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</si>
  <si>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</si>
  <si>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EIFS SYSTEM+BUILT UP(300MM)</t>
  </si>
  <si>
    <t>JOT-AX-SD-ML-00003_02</t>
  </si>
  <si>
    <t>E-H/10-11</t>
  </si>
  <si>
    <t>WALL L2</t>
  </si>
  <si>
    <t>EIFS 200mm EPS BOARDS</t>
  </si>
  <si>
    <t>ELEVATION 01-03 (BOH-ETS ROOMS)</t>
  </si>
  <si>
    <t>D-I/Y1-Y3</t>
  </si>
  <si>
    <t>JOT-AX-WR-GF-00002</t>
  </si>
  <si>
    <t>WINDOW</t>
  </si>
  <si>
    <t>JOT-AX-WR-GF-000015</t>
  </si>
  <si>
    <t>(HOUSEKEEPING LOBBY)</t>
  </si>
  <si>
    <t>D-F/7-8</t>
  </si>
  <si>
    <t>WALL GF</t>
  </si>
  <si>
    <t>JOT-AX-WR-GF-00017</t>
  </si>
  <si>
    <t>JOT-AX-SD-GF-00001</t>
  </si>
  <si>
    <t>E-F/6-7</t>
  </si>
  <si>
    <t>Door</t>
  </si>
  <si>
    <t>JOT-AX-WR-GF-00024</t>
  </si>
  <si>
    <t xml:space="preserve">STAIR 6 WALL </t>
  </si>
  <si>
    <t>JOT-AX-SD-L4-00005_02</t>
  </si>
  <si>
    <t>E-H/10-12</t>
  </si>
  <si>
    <t>WALL L4</t>
  </si>
  <si>
    <t>JOT-AX-WR-L4-00056</t>
  </si>
  <si>
    <t>EIFS 200mm BASECOAT</t>
  </si>
  <si>
    <t>JOT-AX-WR-GF-00019</t>
  </si>
  <si>
    <t xml:space="preserve">STAIR 6 WALL,Elevation-10 </t>
  </si>
  <si>
    <t xml:space="preserve">JOT-AX-SD-L4-00005_02 </t>
  </si>
  <si>
    <t xml:space="preserve">E-H/10-12 </t>
  </si>
  <si>
    <t>JOT-AX-WR-L4-00071</t>
  </si>
  <si>
    <t>LEVEL-4 to 5,STAIR 6 WALL,Elevation-08</t>
  </si>
  <si>
    <t>WALL L4,Basecoat</t>
  </si>
  <si>
    <t>JOT-AX-WR-L4-00070_01</t>
  </si>
  <si>
    <t>LEVEL-4 to 5,STAIR 6 WALL,Elevation-07</t>
  </si>
  <si>
    <t>EIFS 200mm PAINT</t>
  </si>
  <si>
    <t>JOT-AX-WR-ML-00003_00_E</t>
  </si>
  <si>
    <t>L2 WALL</t>
  </si>
  <si>
    <t xml:space="preserve">Gate 2 Front </t>
  </si>
  <si>
    <t>JOT-AX-WR-ML-00003_01_E</t>
  </si>
  <si>
    <t>Y1-Y3/G-H</t>
  </si>
  <si>
    <t>PA11</t>
  </si>
  <si>
    <t>EIFS 100mm EPS BOARDS</t>
  </si>
  <si>
    <t>L29, PARAPET</t>
  </si>
  <si>
    <t>RP-LX-SD-L29-1856</t>
  </si>
  <si>
    <t>S-T/16-18</t>
  </si>
  <si>
    <t>WALL L29</t>
  </si>
  <si>
    <t>OT-AX-WR-GF-00005</t>
  </si>
  <si>
    <t>L29 Parapet</t>
  </si>
  <si>
    <t>JOT-AX-SD-GF-00006_01</t>
  </si>
  <si>
    <t>S-W/13-14</t>
  </si>
  <si>
    <t>WALL 29</t>
  </si>
  <si>
    <t>JOT-AX-WR-L29-00020</t>
  </si>
  <si>
    <t>S-T/18-24</t>
  </si>
  <si>
    <t>BO14</t>
  </si>
  <si>
    <t>JOT-AX-WR-L29-00030</t>
  </si>
  <si>
    <t>L4 PARAPET</t>
  </si>
  <si>
    <t>JOT-AX-SD-GF-00005_02</t>
  </si>
  <si>
    <t>B-G/Y1</t>
  </si>
  <si>
    <t>WALL 14</t>
  </si>
  <si>
    <t>BO15</t>
  </si>
  <si>
    <t>JOT-AX-WR-L4-00031</t>
  </si>
  <si>
    <t>JOT-AX-SD-ML-00006_01</t>
  </si>
  <si>
    <t>S-T/14-18</t>
  </si>
  <si>
    <t>BO16</t>
  </si>
  <si>
    <t>JOT-AX-WR-L29-00037</t>
  </si>
  <si>
    <t>S-X/23-24</t>
  </si>
  <si>
    <t>BO17</t>
  </si>
  <si>
    <t>JOT-AX-WR-L29-00040</t>
  </si>
  <si>
    <t>W-X/13-18</t>
  </si>
  <si>
    <t>BO18</t>
  </si>
  <si>
    <t>JOT-AX-WR-L29-00043</t>
  </si>
  <si>
    <t>L4 Parapet</t>
  </si>
  <si>
    <t>F-H/Y1-4</t>
  </si>
  <si>
    <t>BO19</t>
  </si>
  <si>
    <t>JOT-AX-WR-L4-00036</t>
  </si>
  <si>
    <t>2JOT-AX-SD-ML-00006_02</t>
  </si>
  <si>
    <t>S-T/13-15</t>
  </si>
  <si>
    <t>PARAPET WALL L29</t>
  </si>
  <si>
    <t>BO20</t>
  </si>
  <si>
    <t>JOT-AX-WR-L29-00048</t>
  </si>
  <si>
    <t>V-X/13-15</t>
  </si>
  <si>
    <t>BO21</t>
  </si>
  <si>
    <t>JOT-AX-WR-L29-00051</t>
  </si>
  <si>
    <t xml:space="preserve">GF BALLROOM WALL </t>
  </si>
  <si>
    <t>2JOT-AX-SD-GF-00002_02</t>
  </si>
  <si>
    <t>A-U/23-25</t>
  </si>
  <si>
    <t>BO22</t>
  </si>
  <si>
    <t>JOT-AX-WR-L29-00052</t>
  </si>
  <si>
    <t>STAIR 6 WALL,Elevation-07,</t>
  </si>
  <si>
    <t>JOT-AX-SD-ML-00003_01</t>
  </si>
  <si>
    <t>G/10-11</t>
  </si>
  <si>
    <t>WALL, L2,Insulation</t>
  </si>
  <si>
    <t>JOT-AX-WR-ML-00074_01</t>
  </si>
  <si>
    <t>EIFS 100mm BASECOAT</t>
  </si>
  <si>
    <t>JOT-AX-WR-L29-00008</t>
  </si>
  <si>
    <t>JOT-AX-WR-L4-00033</t>
  </si>
  <si>
    <t>L29 PARAPET</t>
  </si>
  <si>
    <t>BA16</t>
  </si>
  <si>
    <t>JOT-AX-WR-L29-00038</t>
  </si>
  <si>
    <t>BA17</t>
  </si>
  <si>
    <t>BA15</t>
  </si>
  <si>
    <t>JOT-AX-WR-L4-00044</t>
  </si>
  <si>
    <t>2JOT-AX-SD-ML-00006_01</t>
  </si>
  <si>
    <t>BA18</t>
  </si>
  <si>
    <t>JOT-AX-WR-L29-00046</t>
  </si>
  <si>
    <t>BA19</t>
  </si>
  <si>
    <t>JOT-AX-WR-L29-00049</t>
  </si>
  <si>
    <t>V-X/13-14</t>
  </si>
  <si>
    <t>BA20</t>
  </si>
  <si>
    <t>JOT-AX-WR-L29-00053</t>
  </si>
  <si>
    <t>GF Ballroom Wall</t>
  </si>
  <si>
    <t>BA21</t>
  </si>
  <si>
    <t>JOT-AX-WR-L29-00058</t>
  </si>
  <si>
    <t>EIFS PAINT</t>
  </si>
  <si>
    <t>PA1</t>
  </si>
  <si>
    <t>JOT-AX-WR-L29-00013_01</t>
  </si>
  <si>
    <t>PA2</t>
  </si>
  <si>
    <t>JOT-AX-WR-L29-00025</t>
  </si>
  <si>
    <t>PA3</t>
  </si>
  <si>
    <t>JOT-AX-WR-L29-00034</t>
  </si>
  <si>
    <t>PA4</t>
  </si>
  <si>
    <t>JOT-AX-WR-L4-00035</t>
  </si>
  <si>
    <t>PA5</t>
  </si>
  <si>
    <t>JOT-AX-WR-L29-00041</t>
  </si>
  <si>
    <t>PA6</t>
  </si>
  <si>
    <t>JOT-AX-WR-L29-00045</t>
  </si>
  <si>
    <t>PA7</t>
  </si>
  <si>
    <t>JOT-AX-WR-L4-00047</t>
  </si>
  <si>
    <t>JOT-AX-SD-ML-00006_02</t>
  </si>
  <si>
    <t>PA8</t>
  </si>
  <si>
    <t>JOT-AX-WR-L29-00050</t>
  </si>
  <si>
    <t>PA10</t>
  </si>
  <si>
    <t>JOT-AX-WR-L29-00055</t>
  </si>
  <si>
    <t>L4 ZONE 3, GATE 2 FRONT</t>
  </si>
  <si>
    <t>JOT-AX-SD-L04-00005_00_E</t>
  </si>
  <si>
    <t>A-I/Y1-4</t>
  </si>
  <si>
    <t>JOT-AX-WR-L4-00009</t>
  </si>
  <si>
    <t xml:space="preserve">PVC Groove </t>
  </si>
  <si>
    <t>L2 RAMP TO ETS ROOM</t>
  </si>
  <si>
    <t>JOT-AX-WR-ML-00201_02</t>
  </si>
  <si>
    <t>ELEVATION 1</t>
  </si>
  <si>
    <t>ELEVATION 2</t>
  </si>
  <si>
    <t>JOT-AX-WR-ML-00057</t>
  </si>
  <si>
    <t>ELEVATION 3</t>
  </si>
  <si>
    <t>LEVEL-2 PARAPET-BASECOAT</t>
  </si>
  <si>
    <t>JOT-AX-SD-L4-00004_03</t>
  </si>
  <si>
    <t>U-Z/13-15</t>
  </si>
  <si>
    <t>PARAPET L2</t>
  </si>
  <si>
    <t>JOT-AX-WR-L2-00082_00</t>
  </si>
  <si>
    <t>LEVEL-4,STAIR 6 WALL,Elevation-08</t>
  </si>
  <si>
    <t>EIFS BUILDUP FOR L29 PARAPET, EPS BOARD</t>
  </si>
  <si>
    <t xml:space="preserve">HEIGHT </t>
  </si>
  <si>
    <t>L4, PARAPET</t>
  </si>
  <si>
    <t>W-X/13-16</t>
  </si>
  <si>
    <t>BO23</t>
  </si>
  <si>
    <t>X-Q/23-24</t>
  </si>
  <si>
    <t>PARAPET L4</t>
  </si>
  <si>
    <t>JOT-AX-WR-L4-00073</t>
  </si>
  <si>
    <t>L2 PARAPET, ROADSIDE</t>
  </si>
  <si>
    <t>JOT-AX-SD-L2-00004_03</t>
  </si>
  <si>
    <t>U-Z/13-22</t>
  </si>
  <si>
    <t>PARAPET L2, INSULATION</t>
  </si>
  <si>
    <t>JOT-AX-WR-L2-00078_00</t>
  </si>
  <si>
    <t>JOT-AX-WR-L2-00084_00</t>
  </si>
  <si>
    <t>PARAPET L2, BASE COAT</t>
  </si>
  <si>
    <t>L4 PARAPET, ROADSIDE</t>
  </si>
  <si>
    <t>G-X / 11-16</t>
  </si>
  <si>
    <t>PARAPET L4, PAINT</t>
  </si>
  <si>
    <t>JOT-AX-WR-L2-00075_00</t>
  </si>
  <si>
    <t>Installation of stud frame + 200mm EIFS system to replace 400mm EIFS system</t>
  </si>
  <si>
    <t>Installation of stud frame + 200mm EIFS system to replace 300mm EIFS system</t>
  </si>
  <si>
    <t>Installation of stud frame + 200mm EIFS system to replace 275mm EIFS system</t>
  </si>
  <si>
    <t>Break up existing 400/300mm EIFS system</t>
  </si>
  <si>
    <t>ITEM J</t>
  </si>
  <si>
    <t>300mm Stand Alone</t>
  </si>
  <si>
    <t>ITEM K</t>
  </si>
  <si>
    <t>400mm Stand Alone</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</si>
  <si>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</si>
  <si>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</si>
  <si>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</si>
  <si>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</si>
  <si>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</si>
  <si>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</si>
  <si>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</si>
  <si>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</si>
  <si>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</si>
  <si>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</si>
  <si>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MONTH:</t>
  </si>
  <si>
    <t>October 2022</t>
  </si>
  <si>
    <t>REMARKS</t>
  </si>
  <si>
    <t>WORK BREAKDOWN: 35%-FRAMING,35%-EPS BOARDS,20%-BASECOAT,10%-PAINT</t>
  </si>
  <si>
    <t>STAIR 6 WALL,LEVEL-02 to 3</t>
  </si>
  <si>
    <t>Residential,Stair-6,L4-5</t>
  </si>
  <si>
    <t>T-W/13-14</t>
  </si>
  <si>
    <t>WALL L4-5</t>
  </si>
  <si>
    <t>JOT-AX-WR-ML-00076,81,90,98</t>
  </si>
  <si>
    <t>EIFS SYSTEM+BUILT UP(400MM)</t>
  </si>
  <si>
    <t xml:space="preserve">Stair-6,GF to 1 st floor </t>
  </si>
  <si>
    <t>JOT-AX-SD-GF-00002_02</t>
  </si>
  <si>
    <t>Grid-E-H/10-12</t>
  </si>
  <si>
    <t>JOT-AX-WR-GF-00086,99</t>
  </si>
  <si>
    <t xml:space="preserve">WORK BREAKDOWN : 70% UPTO EPS BOARDS, 20% UPTO BASECOAT, 10% PAINT </t>
  </si>
  <si>
    <t>WALL GF-L1</t>
  </si>
  <si>
    <t>Residential ,road side,GF to 1 st floor</t>
  </si>
  <si>
    <t>JOT-AX-SD-ML-00001_02</t>
  </si>
  <si>
    <t>G-H/3-8</t>
  </si>
  <si>
    <t>Residential ,Lobby,GF to 1 st floor</t>
  </si>
  <si>
    <t>JOT-AX-WR-ML-00106_00</t>
  </si>
  <si>
    <t>RESIDENTIAL,RAMP AREA,GF to Level-3</t>
  </si>
  <si>
    <t>G-D/Y1</t>
  </si>
  <si>
    <t>WALL GF-L3</t>
  </si>
  <si>
    <t>JOT-AX-WR-ML-00111_00</t>
  </si>
  <si>
    <t xml:space="preserve">STAIR 6 WALL,LEVEL-02 to 3 </t>
  </si>
  <si>
    <t>JOT-AX-WR-ML-00085,100,104</t>
  </si>
  <si>
    <t>Hotel ramp area,Level-1 to lvl-3</t>
  </si>
  <si>
    <t>JOT-AX-SD-ML-00004_03</t>
  </si>
  <si>
    <t>W/18-22</t>
  </si>
  <si>
    <t>WALL L2-3</t>
  </si>
  <si>
    <t>JOT-AX-WR-ML-00107_00</t>
  </si>
  <si>
    <t>Residential area,lvl-2 to lvl-3</t>
  </si>
  <si>
    <t>G/4-7</t>
  </si>
  <si>
    <t>JOT-AX-WR-ML-00103_00</t>
  </si>
  <si>
    <t>JOT-AX-WR-ML-00093_00</t>
  </si>
  <si>
    <t>Residential,stair-6,L2</t>
  </si>
  <si>
    <t>JOT-AX-WR-ML-00110_00</t>
  </si>
  <si>
    <t>U-Z/18-22</t>
  </si>
  <si>
    <t>JOT-AX-WR-L2-00096_00</t>
  </si>
  <si>
    <t>L4 PARAPET,RESIDENTIAL</t>
  </si>
  <si>
    <t>W-X/15-17</t>
  </si>
  <si>
    <t>WALL,L4</t>
  </si>
  <si>
    <t>JOT-AX-WR-L4-00089,97</t>
  </si>
  <si>
    <t>07</t>
  </si>
  <si>
    <t>EIFS WITH BUILTUP 400mm</t>
  </si>
  <si>
    <t>08</t>
  </si>
  <si>
    <t>EIFS SYSTEM+BUILT UP(300MM)- 35% framing, 35% ESP Boards, 20% Basecoat, 10% Paint</t>
  </si>
  <si>
    <t>EIFS SYSTEM+BUILT UP(400MM)- 35% framing, 35% ESP Boards, 20% Basecoat, 10% Paint</t>
  </si>
  <si>
    <t>JOT-AX-WR-ML-00085,100,108,104,110</t>
  </si>
  <si>
    <t>JOT-AX-WR-ML-00110</t>
  </si>
  <si>
    <t>JOT-AX-WR-ML-00095,106,105</t>
  </si>
  <si>
    <t>JOT-AX-WR-L2-00078,82,84,92,96,109</t>
  </si>
  <si>
    <t>JOT-AX-WR-GF-00086,99, 110</t>
  </si>
  <si>
    <t>Valuation at WFA</t>
  </si>
  <si>
    <t>Balance Work</t>
  </si>
  <si>
    <t>09</t>
  </si>
  <si>
    <t>Omission</t>
  </si>
  <si>
    <t>EIFS WITH BUILTUP 275mm</t>
  </si>
  <si>
    <t>EIFS Removal</t>
  </si>
  <si>
    <t>Cutting of existing 100mm thick EIFS and reinstatement of EIFS system after the cutting at L 29 parapet</t>
  </si>
  <si>
    <t>KCE-VOR-04, ITEMS-04, 100MM EIFS FOR LEVEL 01</t>
  </si>
  <si>
    <t>November 2022</t>
  </si>
  <si>
    <t>DRAWING REF. NO/INSTRUCTION REF./RFI REF.</t>
  </si>
  <si>
    <t>WORK BREAKDOWN: 70%-EPS BOARDS,20%-BASECOAT,10%-PAINT</t>
  </si>
  <si>
    <t>100MM EIFS AT LEVEL-1,AV ROOMS EXTERNAL</t>
  </si>
  <si>
    <t>E11/K116/SN/dm/281, KCE-AX-RFI-L1-00232</t>
  </si>
  <si>
    <t>25/T-U</t>
  </si>
  <si>
    <t>WALL-LVL-1 AV ROOMS</t>
  </si>
  <si>
    <t>JOT-AX-WR-L1-122_00</t>
  </si>
  <si>
    <t>EIFS -STAND ALONE(400MM)</t>
  </si>
  <si>
    <t>75MM EIFS AT B-1, EXTERNAL SEATING AREA</t>
  </si>
  <si>
    <t>EXTERNAL SEATING AREA</t>
  </si>
  <si>
    <t>WALL-B-1 EXTERNAL</t>
  </si>
  <si>
    <t>JOT-AX-WR-B1-123_00</t>
  </si>
  <si>
    <t>KCE-VOR-04, ITEM 06, PLASTER ON WALL SEATING AREA @BASEMENT</t>
  </si>
  <si>
    <t>WORK BREAKDOWN: 90%-20MM PLASTERING,10%-PAINT</t>
  </si>
  <si>
    <t>20mm PLASTER AT B-1, EXTERNAL SEATING AREA</t>
  </si>
  <si>
    <t>E11/K116/SN//, KCE-AX-RFI-B1-00186</t>
  </si>
  <si>
    <t>JOT-AX-WR-B1-00124_00</t>
  </si>
  <si>
    <t>ABOVE GF</t>
  </si>
  <si>
    <t>KCE-VOR-04, ITEM 01, RENDER ON PLANTER WALLS AREA @</t>
  </si>
  <si>
    <t>Ground floor Planter wall EIFS render plaster</t>
  </si>
  <si>
    <t>FE-LX-SD-GL-00006_00</t>
  </si>
  <si>
    <t>GF Planter wall</t>
  </si>
  <si>
    <t>RENDER ON PLANTER WALL</t>
  </si>
  <si>
    <t>RENDER ON PARAPET COPING AND INTERNAL FACE</t>
  </si>
  <si>
    <t>50mm EIFS BUILD UP ON TOP OF THE LEVEL-2 PARAPET WALL</t>
  </si>
  <si>
    <t>100MM EIFS AT LEVEL-1 AV ROOMS EXTERNAL</t>
  </si>
  <si>
    <t>75 MM EIFS AT BASEMENT-1 EXTERNAL SEATING AREA</t>
  </si>
  <si>
    <t>RENDER ON BASEMENT -1 TO LEVEL-O1A</t>
  </si>
  <si>
    <t>RENDER AT LEVEL-1 AV ROOMS EXTERNAL</t>
  </si>
  <si>
    <t>Removal &amp; reinstatement of 200m thick with 400mm thick EIFS and framing as per the response to KCE-AX-RFI-GF-00254 dt 22.10.22 &amp; &amp; Joyz variation submission ref JOT-KCE-VOR-00007  dated 17.11.22.</t>
  </si>
  <si>
    <t>Additions</t>
  </si>
  <si>
    <t>DORCHESTER HOTEL &amp; RESIDENCIES</t>
  </si>
  <si>
    <t>JOYZ OVERSEAS - VARIATION SCHEDULE</t>
  </si>
  <si>
    <t>KCE PC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</si>
</sst>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quot;Level &quot;0"/>
    <numFmt numFmtId="166" formatCode="0.0%"/>
    <numFmt numFmtId="167" formatCode="_-* #,##0_-;\-* #,##0_-;_-* &quot;-&quot;??_-;_-@_-"/>
    <numFmt numFmtId="168" formatCode="0.00000"/>
    <numFmt numFmtId="169" formatCode="0.0000"/>
  </numFmts>
  <fonts count="27">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3"/>
      <color theme="1"/>
      <name val="Arial"/>
      <family val="2"/>
    </font>
    <font>
      <b/>
      <u/>
      <sz val="12"/>
      <color theme="1"/>
      <name val="Arial"/>
      <family val="2"/>
    </font>
    <font>
      <i/>
      <sz val="10"/>
      <color theme="1"/>
      <name val="Arial"/>
      <family val="2"/>
    </font>
    <font>
      <b/>
      <i/>
      <sz val="10"/>
      <color theme="1"/>
      <name val="Arial"/>
      <family val="2"/>
    </font>
    <font>
      <b/>
      <sz val="10"/>
      <color theme="1"/>
      <name val="Arial"/>
      <family val="2"/>
    </font>
    <font>
      <b/>
      <sz val="10"/>
      <color theme="1"/>
      <name val="Arial Narrow"/>
      <family val="2"/>
    </font>
    <font>
      <sz val="11"/>
      <color rgb="FF00000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rgb="FF92D050"/>
        <bgColor rgb="FF000000"/>
      </patternFill>
    </fill>
  </fills>
  <borders count="89">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hair">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cellStyleXfs>
  <cellXfs count="631">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17" fontId="0" fillId="0" borderId="0" xfId="0" applyNumberFormat="1"/>
    <xf numFmtId="17" fontId="0" fillId="0" borderId="0" xfId="0" applyNumberFormat="1" applyAlignment="1">
      <alignment horizontal="right"/>
    </xf>
    <xf numFmtId="164" fontId="13" fillId="0" borderId="15" xfId="11" applyFont="1" applyFill="1" applyBorder="1" applyAlignment="1">
      <alignment horizontal="center" vertical="center" wrapText="1"/>
    </xf>
    <xf numFmtId="0" fontId="2" fillId="0" borderId="0" xfId="0" applyFont="1"/>
    <xf numFmtId="43" fontId="13" fillId="0" borderId="14" xfId="1" applyFont="1" applyFill="1" applyBorder="1" applyAlignment="1">
      <alignment vertical="center" wrapText="1"/>
    </xf>
    <xf numFmtId="164" fontId="13" fillId="0" borderId="14" xfId="11" applyFont="1" applyFill="1" applyBorder="1" applyAlignment="1">
      <alignment vertical="center" wrapText="1"/>
    </xf>
    <xf numFmtId="164" fontId="13" fillId="0" borderId="10"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10" xfId="11" applyFont="1" applyFill="1" applyBorder="1" applyAlignment="1">
      <alignment vertical="center" wrapText="1"/>
    </xf>
    <xf numFmtId="43" fontId="15" fillId="0" borderId="26" xfId="1" applyFont="1" applyFill="1" applyBorder="1" applyAlignment="1">
      <alignment horizontal="left" vertical="center" indent="1"/>
    </xf>
    <xf numFmtId="164" fontId="16" fillId="0" borderId="26" xfId="11" applyFont="1" applyFill="1" applyBorder="1" applyAlignment="1">
      <alignment vertical="center"/>
    </xf>
    <xf numFmtId="166" fontId="16" fillId="0" borderId="26" xfId="2" applyNumberFormat="1" applyFont="1" applyFill="1" applyBorder="1" applyAlignment="1">
      <alignment vertical="center"/>
    </xf>
    <xf numFmtId="43" fontId="16" fillId="0" borderId="26" xfId="1" applyFont="1" applyFill="1" applyBorder="1" applyAlignment="1">
      <alignment vertical="center"/>
    </xf>
    <xf numFmtId="164" fontId="16" fillId="0" borderId="15" xfId="11" applyFont="1" applyFill="1" applyBorder="1" applyAlignment="1">
      <alignment vertical="center"/>
    </xf>
    <xf numFmtId="164" fontId="16" fillId="0" borderId="8" xfId="1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164" fontId="18" fillId="0" borderId="8" xfId="11" applyFont="1" applyFill="1" applyBorder="1" applyAlignment="1">
      <alignment vertical="center"/>
    </xf>
    <xf numFmtId="166" fontId="18" fillId="0" borderId="8" xfId="2" applyNumberFormat="1" applyFont="1" applyFill="1" applyBorder="1" applyAlignment="1">
      <alignment vertical="center"/>
    </xf>
    <xf numFmtId="43" fontId="18" fillId="0" borderId="8" xfId="1" applyFont="1" applyFill="1" applyBorder="1" applyAlignment="1">
      <alignment vertical="center"/>
    </xf>
    <xf numFmtId="164" fontId="18" fillId="0" borderId="15" xfId="11" applyFont="1" applyFill="1" applyBorder="1" applyAlignment="1">
      <alignment vertical="center"/>
    </xf>
    <xf numFmtId="164" fontId="13" fillId="0" borderId="10" xfId="11" applyFont="1" applyFill="1" applyBorder="1" applyAlignment="1">
      <alignment horizontal="center" vertical="center" wrapText="1"/>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Fill="1" applyBorder="1" applyAlignment="1">
      <alignment horizontal="left" vertical="center" indent="1"/>
    </xf>
    <xf numFmtId="0" fontId="15" fillId="0" borderId="30" xfId="0" applyFont="1" applyFill="1" applyBorder="1" applyAlignment="1">
      <alignment horizontal="left" vertical="center" indent="1"/>
    </xf>
    <xf numFmtId="43" fontId="15" fillId="0" borderId="30" xfId="1" applyFont="1" applyFill="1" applyBorder="1" applyAlignment="1">
      <alignment horizontal="left" vertical="center" indent="1"/>
    </xf>
    <xf numFmtId="164" fontId="16" fillId="0" borderId="30" xfId="11" applyFont="1" applyFill="1" applyBorder="1" applyAlignment="1">
      <alignment vertical="center"/>
    </xf>
    <xf numFmtId="166" fontId="16" fillId="0" borderId="30" xfId="2" applyNumberFormat="1" applyFont="1" applyFill="1" applyBorder="1" applyAlignment="1">
      <alignment vertical="center"/>
    </xf>
    <xf numFmtId="43" fontId="16" fillId="0" borderId="30" xfId="1" applyFont="1" applyFill="1" applyBorder="1" applyAlignment="1">
      <alignment vertical="center"/>
    </xf>
    <xf numFmtId="0" fontId="0" fillId="0" borderId="0" xfId="0" applyFill="1"/>
    <xf numFmtId="0" fontId="15" fillId="0" borderId="26" xfId="0" quotePrefix="1" applyFont="1" applyFill="1" applyBorder="1" applyAlignment="1">
      <alignment horizontal="left" vertical="center" indent="1"/>
    </xf>
    <xf numFmtId="0" fontId="15" fillId="0" borderId="26" xfId="0" applyFont="1" applyFill="1" applyBorder="1" applyAlignment="1">
      <alignment horizontal="left" vertical="center" indent="1"/>
    </xf>
    <xf numFmtId="0" fontId="17" fillId="0" borderId="26" xfId="0" quotePrefix="1" applyFont="1" applyFill="1" applyBorder="1" applyAlignment="1">
      <alignment horizontal="left" vertical="center" indent="1"/>
    </xf>
    <xf numFmtId="0" fontId="0" fillId="0" borderId="0" xfId="0" applyFill="1" applyBorder="1"/>
    <xf numFmtId="0" fontId="15" fillId="0" borderId="35" xfId="0" quotePrefix="1" applyFont="1" applyFill="1" applyBorder="1" applyAlignment="1">
      <alignment horizontal="left" vertical="center" indent="1"/>
    </xf>
    <xf numFmtId="0" fontId="15" fillId="0" borderId="35" xfId="0" applyFont="1" applyFill="1" applyBorder="1" applyAlignment="1">
      <alignment horizontal="left" vertical="center" indent="1"/>
    </xf>
    <xf numFmtId="43" fontId="15" fillId="0" borderId="35" xfId="1" applyFont="1" applyFill="1" applyBorder="1" applyAlignment="1">
      <alignment horizontal="left" vertical="center" indent="1"/>
    </xf>
    <xf numFmtId="164" fontId="16" fillId="0" borderId="35" xfId="11" applyFont="1" applyFill="1" applyBorder="1" applyAlignment="1">
      <alignment vertical="center"/>
    </xf>
    <xf numFmtId="166" fontId="16" fillId="0" borderId="35" xfId="2" applyNumberFormat="1" applyFont="1" applyFill="1" applyBorder="1" applyAlignment="1">
      <alignment vertical="center"/>
    </xf>
    <xf numFmtId="43" fontId="16" fillId="0" borderId="35" xfId="1" applyFont="1" applyFill="1" applyBorder="1" applyAlignment="1">
      <alignment vertical="center"/>
    </xf>
    <xf numFmtId="0" fontId="0" fillId="0" borderId="23" xfId="0" applyFill="1" applyBorder="1"/>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0" fontId="0" fillId="0" borderId="23" xfId="0" applyBorder="1"/>
    <xf numFmtId="0" fontId="19" fillId="0" borderId="0" xfId="7" applyFont="1" applyAlignment="1">
      <alignment horizontal="center"/>
    </xf>
    <xf numFmtId="0" fontId="12" fillId="0" borderId="0" xfId="7"/>
    <xf numFmtId="9" fontId="19" fillId="0" borderId="0" xfId="2" applyFont="1" applyAlignment="1">
      <alignment horizontal="center"/>
    </xf>
    <xf numFmtId="0" fontId="21" fillId="2" borderId="0" xfId="7" applyFont="1" applyFill="1"/>
    <xf numFmtId="0" fontId="23" fillId="2" borderId="0" xfId="7" applyFont="1" applyFill="1" applyAlignment="1">
      <alignment horizontal="center"/>
    </xf>
    <xf numFmtId="0" fontId="22" fillId="2" borderId="0" xfId="7" applyFont="1" applyFill="1" applyAlignment="1">
      <alignment horizontal="left"/>
    </xf>
    <xf numFmtId="9" fontId="22" fillId="2" borderId="0" xfId="2" applyFont="1" applyFill="1" applyAlignment="1">
      <alignment horizontal="left"/>
    </xf>
    <xf numFmtId="9" fontId="12" fillId="0" borderId="0" xfId="2" applyFont="1"/>
    <xf numFmtId="0" fontId="23" fillId="0" borderId="0" xfId="7" applyFont="1" applyAlignment="1">
      <alignment horizontal="left"/>
    </xf>
    <xf numFmtId="9" fontId="23" fillId="0" borderId="0" xfId="2" applyFont="1" applyAlignment="1">
      <alignment horizontal="left"/>
    </xf>
    <xf numFmtId="0" fontId="23" fillId="2" borderId="0" xfId="7" applyFont="1" applyFill="1"/>
    <xf numFmtId="0" fontId="23" fillId="0" borderId="36" xfId="7" applyFont="1" applyBorder="1" applyAlignment="1">
      <alignment horizontal="center" vertical="center"/>
    </xf>
    <xf numFmtId="0" fontId="23" fillId="2" borderId="37" xfId="7" applyFont="1" applyFill="1" applyBorder="1" applyAlignment="1">
      <alignment horizontal="center" wrapText="1"/>
    </xf>
    <xf numFmtId="0" fontId="23" fillId="0" borderId="40" xfId="7" applyFont="1" applyBorder="1" applyAlignment="1">
      <alignment horizontal="center" vertical="center"/>
    </xf>
    <xf numFmtId="0" fontId="23" fillId="2" borderId="41" xfId="7" applyFont="1" applyFill="1" applyBorder="1" applyAlignment="1">
      <alignment horizontal="center" wrapText="1"/>
    </xf>
    <xf numFmtId="0" fontId="23" fillId="0" borderId="44" xfId="7" applyFont="1" applyBorder="1" applyAlignment="1">
      <alignment horizontal="center" vertical="center"/>
    </xf>
    <xf numFmtId="167" fontId="12" fillId="0" borderId="43" xfId="8" applyNumberFormat="1" applyFont="1" applyFill="1" applyBorder="1" applyAlignment="1">
      <alignment horizontal="center" vertical="center"/>
    </xf>
    <xf numFmtId="167" fontId="12" fillId="0" borderId="43" xfId="8" applyNumberFormat="1" applyFont="1" applyFill="1" applyBorder="1" applyAlignment="1">
      <alignment vertical="center"/>
    </xf>
    <xf numFmtId="167" fontId="12" fillId="0" borderId="45" xfId="8" applyNumberFormat="1" applyFont="1" applyFill="1" applyBorder="1" applyAlignment="1">
      <alignment vertical="center"/>
    </xf>
    <xf numFmtId="0" fontId="24" fillId="0" borderId="45" xfId="7" applyFont="1" applyBorder="1" applyAlignment="1">
      <alignment horizontal="left" vertical="center"/>
    </xf>
    <xf numFmtId="0" fontId="24" fillId="0" borderId="46" xfId="7" applyFont="1" applyBorder="1" applyAlignment="1">
      <alignment horizontal="left" vertical="center"/>
    </xf>
    <xf numFmtId="167" fontId="24" fillId="0" borderId="46" xfId="8" applyNumberFormat="1" applyFont="1" applyFill="1" applyBorder="1" applyAlignment="1">
      <alignment vertical="center" wrapText="1"/>
    </xf>
    <xf numFmtId="0" fontId="23" fillId="3" borderId="45" xfId="7" applyFont="1" applyFill="1" applyBorder="1" applyAlignment="1">
      <alignment horizontal="left" vertical="center"/>
    </xf>
    <xf numFmtId="0" fontId="12" fillId="3" borderId="45" xfId="0" applyFont="1" applyFill="1" applyBorder="1"/>
    <xf numFmtId="0" fontId="12" fillId="3" borderId="47" xfId="0" applyFont="1" applyFill="1" applyBorder="1"/>
    <xf numFmtId="9" fontId="12" fillId="3" borderId="47" xfId="2" applyFont="1" applyFill="1" applyBorder="1"/>
    <xf numFmtId="2" fontId="12" fillId="3" borderId="47" xfId="0" applyNumberFormat="1" applyFont="1" applyFill="1" applyBorder="1"/>
    <xf numFmtId="2" fontId="12" fillId="0" borderId="0" xfId="7" applyNumberFormat="1" applyAlignment="1">
      <alignment horizontal="right"/>
    </xf>
    <xf numFmtId="2" fontId="12" fillId="0" borderId="0" xfId="7" applyNumberFormat="1"/>
    <xf numFmtId="0" fontId="23" fillId="2" borderId="45" xfId="7" applyFont="1" applyFill="1" applyBorder="1" applyAlignment="1">
      <alignment horizontal="left" vertical="center"/>
    </xf>
    <xf numFmtId="0" fontId="23" fillId="2" borderId="48" xfId="7" applyFont="1" applyFill="1" applyBorder="1" applyAlignment="1">
      <alignment horizontal="left" vertical="center"/>
    </xf>
    <xf numFmtId="0" fontId="12" fillId="2" borderId="48" xfId="0" applyFont="1" applyFill="1" applyBorder="1"/>
    <xf numFmtId="0" fontId="12" fillId="2" borderId="45" xfId="0" applyFont="1" applyFill="1" applyBorder="1"/>
    <xf numFmtId="0" fontId="12" fillId="2" borderId="47" xfId="0" applyFont="1" applyFill="1" applyBorder="1"/>
    <xf numFmtId="9" fontId="12" fillId="2" borderId="47" xfId="2" applyFont="1" applyFill="1" applyBorder="1"/>
    <xf numFmtId="2" fontId="12" fillId="2" borderId="47" xfId="0" applyNumberFormat="1" applyFont="1" applyFill="1" applyBorder="1"/>
    <xf numFmtId="0" fontId="6" fillId="0" borderId="15" xfId="0" applyFont="1" applyBorder="1"/>
    <xf numFmtId="0" fontId="23" fillId="2" borderId="45" xfId="7" applyFont="1" applyFill="1" applyBorder="1" applyAlignment="1">
      <alignment horizontal="center" vertical="center"/>
    </xf>
    <xf numFmtId="0" fontId="23" fillId="0" borderId="48" xfId="7" applyFont="1" applyBorder="1" applyAlignment="1">
      <alignment horizontal="center" vertical="center"/>
    </xf>
    <xf numFmtId="0" fontId="23" fillId="2" borderId="48" xfId="0" applyFont="1" applyFill="1" applyBorder="1" applyAlignment="1">
      <alignment vertical="center" wrapText="1"/>
    </xf>
    <xf numFmtId="0" fontId="12" fillId="2" borderId="45" xfId="0" applyFont="1" applyFill="1" applyBorder="1" applyAlignment="1">
      <alignment horizontal="center" vertical="center"/>
    </xf>
    <xf numFmtId="2" fontId="12" fillId="2" borderId="47" xfId="0" applyNumberFormat="1" applyFont="1" applyFill="1" applyBorder="1" applyAlignment="1">
      <alignment horizontal="center" vertical="center"/>
    </xf>
    <xf numFmtId="9" fontId="12" fillId="2" borderId="47" xfId="2" applyFont="1" applyFill="1" applyBorder="1" applyAlignment="1">
      <alignment horizontal="center" vertical="center"/>
    </xf>
    <xf numFmtId="43" fontId="12" fillId="0" borderId="47" xfId="1" applyFont="1" applyFill="1" applyBorder="1" applyAlignment="1">
      <alignment horizontal="center" vertical="center"/>
    </xf>
    <xf numFmtId="43" fontId="12" fillId="0" borderId="0" xfId="7" applyNumberFormat="1"/>
    <xf numFmtId="0" fontId="23" fillId="0" borderId="45" xfId="7" applyFont="1" applyBorder="1" applyAlignment="1">
      <alignment horizontal="center" vertical="center"/>
    </xf>
    <xf numFmtId="2" fontId="12" fillId="0" borderId="47" xfId="0" applyNumberFormat="1" applyFont="1" applyBorder="1" applyAlignment="1">
      <alignment horizontal="center" vertical="center"/>
    </xf>
    <xf numFmtId="9" fontId="12" fillId="0" borderId="47" xfId="2" applyFont="1" applyFill="1" applyBorder="1" applyAlignment="1">
      <alignment horizontal="center" vertical="center"/>
    </xf>
    <xf numFmtId="10" fontId="12" fillId="2" borderId="47" xfId="2" applyNumberFormat="1" applyFont="1" applyFill="1" applyBorder="1" applyAlignment="1">
      <alignment horizontal="center" vertical="center"/>
    </xf>
    <xf numFmtId="43" fontId="12" fillId="0" borderId="0" xfId="1" applyFont="1" applyBorder="1"/>
    <xf numFmtId="43" fontId="12" fillId="0" borderId="0" xfId="1" applyFont="1" applyBorder="1" applyAlignment="1">
      <alignment horizontal="right"/>
    </xf>
    <xf numFmtId="9" fontId="12" fillId="0" borderId="0" xfId="2" applyFont="1" applyBorder="1" applyAlignment="1">
      <alignment horizontal="right"/>
    </xf>
    <xf numFmtId="0" fontId="23" fillId="0" borderId="48" xfId="0" applyFont="1" applyBorder="1" applyAlignment="1">
      <alignment vertical="center" wrapText="1"/>
    </xf>
    <xf numFmtId="0" fontId="12" fillId="0" borderId="45" xfId="0" applyFont="1" applyBorder="1" applyAlignment="1">
      <alignment horizontal="center" vertical="center"/>
    </xf>
    <xf numFmtId="0" fontId="12" fillId="0" borderId="45" xfId="0" applyFont="1" applyBorder="1"/>
    <xf numFmtId="0" fontId="23" fillId="2" borderId="48" xfId="7" applyFont="1" applyFill="1" applyBorder="1" applyAlignment="1">
      <alignment horizontal="center" vertical="center"/>
    </xf>
    <xf numFmtId="0" fontId="23" fillId="2" borderId="45" xfId="0" applyFont="1" applyFill="1" applyBorder="1" applyAlignment="1">
      <alignment horizontal="center" vertical="center"/>
    </xf>
    <xf numFmtId="2" fontId="23" fillId="0" borderId="47" xfId="0" applyNumberFormat="1" applyFont="1" applyBorder="1" applyAlignment="1">
      <alignment horizontal="center" vertical="center"/>
    </xf>
    <xf numFmtId="9" fontId="23" fillId="0" borderId="47" xfId="2" applyFont="1" applyFill="1" applyBorder="1" applyAlignment="1">
      <alignment horizontal="center" vertical="center"/>
    </xf>
    <xf numFmtId="43" fontId="23" fillId="0" borderId="47" xfId="1" applyFont="1" applyFill="1" applyBorder="1" applyAlignment="1">
      <alignment horizontal="center" vertical="center"/>
    </xf>
    <xf numFmtId="9" fontId="23" fillId="2" borderId="47" xfId="2" applyFont="1" applyFill="1" applyBorder="1" applyAlignment="1">
      <alignment horizontal="center" vertical="center"/>
    </xf>
    <xf numFmtId="2" fontId="23" fillId="2" borderId="47" xfId="0" applyNumberFormat="1" applyFont="1" applyFill="1" applyBorder="1" applyAlignment="1">
      <alignment horizontal="center" vertical="center"/>
    </xf>
    <xf numFmtId="43" fontId="23" fillId="0" borderId="0" xfId="7" applyNumberFormat="1" applyFont="1"/>
    <xf numFmtId="0" fontId="23" fillId="0" borderId="0" xfId="7" applyFont="1"/>
    <xf numFmtId="2" fontId="23" fillId="0" borderId="0" xfId="7" applyNumberFormat="1" applyFont="1" applyAlignment="1">
      <alignment horizontal="right"/>
    </xf>
    <xf numFmtId="2" fontId="23" fillId="0" borderId="0" xfId="7" applyNumberFormat="1" applyFont="1"/>
    <xf numFmtId="0" fontId="23" fillId="0" borderId="45" xfId="7" applyFont="1" applyBorder="1" applyAlignment="1">
      <alignment horizontal="left" vertical="top"/>
    </xf>
    <xf numFmtId="0" fontId="23" fillId="0" borderId="46" xfId="7" applyFont="1" applyBorder="1" applyAlignment="1">
      <alignment horizontal="left" vertical="top"/>
    </xf>
    <xf numFmtId="0" fontId="12" fillId="2" borderId="46" xfId="0" applyFont="1" applyFill="1" applyBorder="1"/>
    <xf numFmtId="0" fontId="23" fillId="2" borderId="46" xfId="0" applyFont="1" applyFill="1" applyBorder="1"/>
    <xf numFmtId="10" fontId="12" fillId="2" borderId="48" xfId="2" applyNumberFormat="1" applyFont="1" applyFill="1" applyBorder="1" applyAlignment="1">
      <alignment horizontal="center" vertical="center"/>
    </xf>
    <xf numFmtId="0" fontId="23" fillId="0" borderId="48" xfId="7" applyFont="1" applyBorder="1" applyAlignment="1">
      <alignment horizontal="left" vertical="top"/>
    </xf>
    <xf numFmtId="0" fontId="23" fillId="0" borderId="49" xfId="7" applyFont="1" applyBorder="1" applyAlignment="1">
      <alignment horizontal="left" vertical="top"/>
    </xf>
    <xf numFmtId="0" fontId="12" fillId="2" borderId="49" xfId="0" applyFont="1" applyFill="1" applyBorder="1"/>
    <xf numFmtId="0" fontId="12" fillId="2" borderId="48" xfId="0" applyFont="1" applyFill="1" applyBorder="1" applyAlignment="1">
      <alignment horizontal="center" vertical="center"/>
    </xf>
    <xf numFmtId="2" fontId="12" fillId="0" borderId="50" xfId="0" applyNumberFormat="1" applyFont="1" applyBorder="1" applyAlignment="1">
      <alignment horizontal="center" vertical="center"/>
    </xf>
    <xf numFmtId="9" fontId="12" fillId="0" borderId="50" xfId="2" applyFont="1" applyFill="1" applyBorder="1" applyAlignment="1">
      <alignment horizontal="center" vertical="center"/>
    </xf>
    <xf numFmtId="9" fontId="12" fillId="2" borderId="50" xfId="2" applyFont="1" applyFill="1" applyBorder="1" applyAlignment="1">
      <alignment horizontal="center" vertical="center"/>
    </xf>
    <xf numFmtId="10" fontId="12" fillId="2" borderId="50" xfId="2" applyNumberFormat="1" applyFont="1" applyFill="1" applyBorder="1" applyAlignment="1">
      <alignment horizontal="center" vertical="center"/>
    </xf>
    <xf numFmtId="2" fontId="12" fillId="2" borderId="50" xfId="0" applyNumberFormat="1" applyFont="1" applyFill="1" applyBorder="1" applyAlignment="1">
      <alignment horizontal="center" vertical="center"/>
    </xf>
    <xf numFmtId="0" fontId="23" fillId="0" borderId="48" xfId="7" applyFont="1" applyBorder="1" applyAlignment="1">
      <alignment horizontal="center" vertical="top"/>
    </xf>
    <xf numFmtId="43" fontId="12" fillId="0" borderId="50" xfId="1" applyFont="1" applyFill="1" applyBorder="1" applyAlignment="1">
      <alignment horizontal="center" vertical="center"/>
    </xf>
    <xf numFmtId="0" fontId="24" fillId="2" borderId="48" xfId="0" applyFont="1" applyFill="1" applyBorder="1"/>
    <xf numFmtId="0" fontId="12" fillId="2" borderId="50" xfId="0" applyFont="1" applyFill="1" applyBorder="1"/>
    <xf numFmtId="9" fontId="12" fillId="2" borderId="50" xfId="2" applyFont="1" applyFill="1" applyBorder="1"/>
    <xf numFmtId="2" fontId="12" fillId="2" borderId="50" xfId="0" applyNumberFormat="1" applyFont="1" applyFill="1" applyBorder="1"/>
    <xf numFmtId="40" fontId="7" fillId="0" borderId="0" xfId="7" applyNumberFormat="1" applyFont="1"/>
    <xf numFmtId="0" fontId="23" fillId="3" borderId="48" xfId="7" applyFont="1" applyFill="1" applyBorder="1" applyAlignment="1">
      <alignment horizontal="center" vertical="center"/>
    </xf>
    <xf numFmtId="0" fontId="23" fillId="3" borderId="48" xfId="0" applyFont="1" applyFill="1" applyBorder="1"/>
    <xf numFmtId="0" fontId="23" fillId="3" borderId="50" xfId="0" applyFont="1" applyFill="1" applyBorder="1"/>
    <xf numFmtId="9" fontId="23" fillId="3" borderId="50" xfId="2" applyFont="1" applyFill="1" applyBorder="1"/>
    <xf numFmtId="2" fontId="23" fillId="3" borderId="50" xfId="0" applyNumberFormat="1" applyFont="1" applyFill="1" applyBorder="1" applyAlignment="1">
      <alignment horizontal="right"/>
    </xf>
    <xf numFmtId="0" fontId="12" fillId="0" borderId="38" xfId="7" applyBorder="1" applyAlignment="1">
      <alignment horizontal="center" vertical="center"/>
    </xf>
    <xf numFmtId="0" fontId="12" fillId="2" borderId="38" xfId="0" applyFont="1" applyFill="1" applyBorder="1"/>
    <xf numFmtId="9" fontId="12" fillId="2" borderId="38" xfId="2" applyFont="1" applyFill="1" applyBorder="1"/>
    <xf numFmtId="2" fontId="12" fillId="2" borderId="38" xfId="0" applyNumberFormat="1" applyFont="1" applyFill="1" applyBorder="1"/>
    <xf numFmtId="0" fontId="12" fillId="0" borderId="51" xfId="7" applyBorder="1" applyAlignment="1">
      <alignment horizontal="center" vertical="center"/>
    </xf>
    <xf numFmtId="0" fontId="12" fillId="2" borderId="51" xfId="0" applyFont="1" applyFill="1" applyBorder="1"/>
    <xf numFmtId="9" fontId="12" fillId="2" borderId="51" xfId="2" applyFont="1" applyFill="1" applyBorder="1"/>
    <xf numFmtId="2" fontId="12" fillId="2" borderId="51" xfId="0" applyNumberFormat="1" applyFont="1" applyFill="1" applyBorder="1"/>
    <xf numFmtId="9" fontId="23" fillId="0" borderId="0" xfId="2" applyFont="1"/>
    <xf numFmtId="43" fontId="12" fillId="0" borderId="0" xfId="1" applyFont="1"/>
    <xf numFmtId="0" fontId="0" fillId="2" borderId="0" xfId="0" applyFill="1"/>
    <xf numFmtId="1" fontId="0" fillId="2" borderId="0" xfId="0" applyNumberFormat="1" applyFill="1"/>
    <xf numFmtId="0" fontId="23" fillId="2" borderId="36" xfId="7" applyFont="1" applyFill="1" applyBorder="1" applyAlignment="1">
      <alignment horizontal="center" vertical="center" wrapText="1"/>
    </xf>
    <xf numFmtId="0" fontId="23" fillId="2" borderId="39" xfId="7" applyFont="1" applyFill="1" applyBorder="1" applyAlignment="1">
      <alignment horizontal="center" vertical="center" wrapText="1"/>
    </xf>
    <xf numFmtId="0" fontId="23" fillId="2" borderId="53" xfId="7" applyFont="1" applyFill="1" applyBorder="1" applyAlignment="1">
      <alignment horizontal="center" vertical="center" wrapText="1"/>
    </xf>
    <xf numFmtId="0" fontId="2" fillId="2" borderId="52" xfId="0" applyFont="1" applyFill="1" applyBorder="1"/>
    <xf numFmtId="0" fontId="0" fillId="2" borderId="53" xfId="0" applyFill="1" applyBorder="1"/>
    <xf numFmtId="0" fontId="0" fillId="2" borderId="54" xfId="0" applyFill="1" applyBorder="1"/>
    <xf numFmtId="0" fontId="0" fillId="2" borderId="56" xfId="0" applyFill="1" applyBorder="1"/>
    <xf numFmtId="0" fontId="0" fillId="2" borderId="57" xfId="0" applyFill="1" applyBorder="1" applyAlignment="1">
      <alignment horizontal="center"/>
    </xf>
    <xf numFmtId="0" fontId="0" fillId="2" borderId="58" xfId="0" applyFill="1" applyBorder="1" applyAlignment="1">
      <alignment horizontal="center"/>
    </xf>
    <xf numFmtId="0" fontId="0" fillId="2" borderId="53" xfId="0" applyFill="1" applyBorder="1" applyAlignment="1">
      <alignment horizontal="center"/>
    </xf>
    <xf numFmtId="1" fontId="0" fillId="2" borderId="56" xfId="0" applyNumberFormat="1" applyFill="1" applyBorder="1" applyAlignment="1">
      <alignment horizontal="center"/>
    </xf>
    <xf numFmtId="0" fontId="0" fillId="2" borderId="59" xfId="0" applyFill="1" applyBorder="1" applyAlignment="1">
      <alignment horizontal="center"/>
    </xf>
    <xf numFmtId="0" fontId="0" fillId="2" borderId="60" xfId="0" applyFill="1" applyBorder="1"/>
    <xf numFmtId="0" fontId="0" fillId="2" borderId="61" xfId="0" applyFill="1" applyBorder="1"/>
    <xf numFmtId="0" fontId="0" fillId="2" borderId="62" xfId="0" applyFill="1" applyBorder="1"/>
    <xf numFmtId="2" fontId="0" fillId="2" borderId="61" xfId="0" applyNumberFormat="1" applyFill="1" applyBorder="1"/>
    <xf numFmtId="0" fontId="0" fillId="2" borderId="63" xfId="0" applyFill="1" applyBorder="1"/>
    <xf numFmtId="0" fontId="0" fillId="2" borderId="64" xfId="0" applyFill="1" applyBorder="1"/>
    <xf numFmtId="1" fontId="0" fillId="2" borderId="60" xfId="0" applyNumberFormat="1" applyFill="1" applyBorder="1"/>
    <xf numFmtId="0" fontId="0" fillId="3" borderId="66"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6"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7" xfId="0" applyNumberFormat="1" applyFill="1" applyBorder="1" applyAlignment="1">
      <alignment horizontal="center"/>
    </xf>
    <xf numFmtId="0" fontId="0" fillId="2" borderId="23" xfId="0" applyFill="1" applyBorder="1"/>
    <xf numFmtId="1" fontId="0" fillId="2" borderId="68" xfId="0" applyNumberFormat="1" applyFill="1" applyBorder="1" applyAlignment="1">
      <alignment horizontal="center"/>
    </xf>
    <xf numFmtId="0" fontId="0" fillId="2" borderId="8" xfId="0" applyFill="1" applyBorder="1" applyAlignment="1">
      <alignment horizontal="center"/>
    </xf>
    <xf numFmtId="2" fontId="0" fillId="2" borderId="69"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70" xfId="0" applyFill="1" applyBorder="1"/>
    <xf numFmtId="0" fontId="0" fillId="2" borderId="71" xfId="0" applyFill="1" applyBorder="1"/>
    <xf numFmtId="0" fontId="0" fillId="2" borderId="72" xfId="0" applyFill="1" applyBorder="1"/>
    <xf numFmtId="0" fontId="0" fillId="2" borderId="72" xfId="0" applyFill="1" applyBorder="1" applyAlignment="1">
      <alignment horizontal="center"/>
    </xf>
    <xf numFmtId="0" fontId="0" fillId="2" borderId="70" xfId="0" applyFill="1" applyBorder="1" applyAlignment="1">
      <alignment horizontal="center"/>
    </xf>
    <xf numFmtId="2" fontId="0" fillId="2" borderId="71" xfId="0" applyNumberFormat="1" applyFill="1" applyBorder="1" applyAlignment="1">
      <alignment horizontal="center"/>
    </xf>
    <xf numFmtId="2" fontId="0" fillId="2" borderId="73" xfId="0" applyNumberFormat="1" applyFill="1" applyBorder="1" applyAlignment="1">
      <alignment horizontal="center"/>
    </xf>
    <xf numFmtId="0" fontId="0" fillId="2" borderId="74" xfId="0" applyFill="1" applyBorder="1"/>
    <xf numFmtId="1" fontId="0" fillId="2" borderId="70" xfId="0" applyNumberFormat="1" applyFill="1" applyBorder="1" applyAlignment="1">
      <alignment horizontal="center"/>
    </xf>
    <xf numFmtId="0" fontId="0" fillId="2" borderId="71" xfId="0" applyFill="1" applyBorder="1" applyAlignment="1">
      <alignment horizontal="center"/>
    </xf>
    <xf numFmtId="2" fontId="0" fillId="2" borderId="73"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3" fillId="2" borderId="38" xfId="2" applyFont="1" applyFill="1" applyBorder="1" applyAlignment="1">
      <alignment horizontal="center" vertical="center" wrapText="1"/>
    </xf>
    <xf numFmtId="9" fontId="0" fillId="2" borderId="52" xfId="2" applyFont="1" applyFill="1" applyBorder="1" applyAlignment="1">
      <alignment horizontal="center"/>
    </xf>
    <xf numFmtId="9" fontId="0" fillId="2" borderId="44" xfId="2" applyFont="1" applyFill="1" applyBorder="1" applyAlignment="1">
      <alignment horizontal="center"/>
    </xf>
    <xf numFmtId="9" fontId="0" fillId="2" borderId="76"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2" fontId="0" fillId="2" borderId="27" xfId="0" applyNumberFormat="1" applyFill="1" applyBorder="1" applyAlignment="1">
      <alignment horizontal="center"/>
    </xf>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9"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80" xfId="0" applyNumberFormat="1" applyFill="1" applyBorder="1" applyAlignment="1">
      <alignment horizontal="center"/>
    </xf>
    <xf numFmtId="1" fontId="0" fillId="2" borderId="66" xfId="0" applyNumberFormat="1" applyFill="1" applyBorder="1" applyAlignment="1">
      <alignment horizontal="center"/>
    </xf>
    <xf numFmtId="0" fontId="0" fillId="2" borderId="10" xfId="0" applyFill="1" applyBorder="1" applyAlignment="1">
      <alignment horizontal="center"/>
    </xf>
    <xf numFmtId="2" fontId="0" fillId="2" borderId="80"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81" xfId="0" applyNumberFormat="1" applyFill="1" applyBorder="1" applyAlignment="1">
      <alignment horizontal="center"/>
    </xf>
    <xf numFmtId="1" fontId="0" fillId="2" borderId="82" xfId="0" applyNumberFormat="1" applyFill="1" applyBorder="1" applyAlignment="1">
      <alignment horizontal="center"/>
    </xf>
    <xf numFmtId="0" fontId="0" fillId="2" borderId="15" xfId="0" applyFill="1" applyBorder="1" applyAlignment="1">
      <alignment horizontal="center"/>
    </xf>
    <xf numFmtId="2" fontId="0" fillId="2" borderId="81" xfId="0" applyNumberFormat="1" applyFill="1" applyBorder="1" applyAlignment="1">
      <alignment horizontal="center" vertical="center"/>
    </xf>
    <xf numFmtId="2" fontId="0" fillId="2" borderId="72" xfId="0" applyNumberFormat="1" applyFill="1" applyBorder="1" applyAlignment="1">
      <alignment horizontal="center"/>
    </xf>
    <xf numFmtId="9" fontId="0" fillId="2" borderId="51" xfId="2" applyFont="1" applyFill="1" applyBorder="1"/>
    <xf numFmtId="9" fontId="0" fillId="2" borderId="84" xfId="2" applyFont="1" applyFill="1" applyBorder="1" applyAlignment="1">
      <alignment horizontal="center"/>
    </xf>
    <xf numFmtId="9" fontId="0" fillId="2" borderId="23" xfId="2" applyFont="1" applyFill="1" applyBorder="1" applyAlignment="1">
      <alignment horizontal="center"/>
    </xf>
    <xf numFmtId="9" fontId="0" fillId="2" borderId="75" xfId="2" applyFont="1" applyFill="1" applyBorder="1" applyAlignment="1">
      <alignment horizontal="center"/>
    </xf>
    <xf numFmtId="9" fontId="23" fillId="2" borderId="36" xfId="2" applyFont="1" applyFill="1" applyBorder="1" applyAlignment="1">
      <alignment horizontal="center" vertical="center" wrapText="1"/>
    </xf>
    <xf numFmtId="0" fontId="25" fillId="5" borderId="10" xfId="0" applyFont="1" applyFill="1" applyBorder="1"/>
    <xf numFmtId="0" fontId="25" fillId="5" borderId="8" xfId="0" applyFont="1" applyFill="1" applyBorder="1"/>
    <xf numFmtId="0" fontId="25" fillId="5" borderId="25" xfId="0" applyFont="1" applyFill="1" applyBorder="1"/>
    <xf numFmtId="0" fontId="25" fillId="0" borderId="29" xfId="0" applyFont="1" applyBorder="1"/>
    <xf numFmtId="0" fontId="25" fillId="5" borderId="32" xfId="0" applyFont="1" applyFill="1" applyBorder="1"/>
    <xf numFmtId="0" fontId="0" fillId="3" borderId="10" xfId="0" applyFill="1" applyBorder="1" applyAlignment="1">
      <alignment horizontal="center"/>
    </xf>
    <xf numFmtId="0" fontId="25" fillId="5" borderId="78" xfId="0" applyFont="1" applyFill="1" applyBorder="1"/>
    <xf numFmtId="0" fontId="25" fillId="5" borderId="23" xfId="0" applyFont="1" applyFill="1" applyBorder="1"/>
    <xf numFmtId="0" fontId="0" fillId="2" borderId="85" xfId="0" applyFill="1" applyBorder="1" applyAlignment="1">
      <alignment horizontal="center"/>
    </xf>
    <xf numFmtId="2" fontId="0" fillId="2" borderId="62" xfId="0" applyNumberFormat="1" applyFill="1" applyBorder="1"/>
    <xf numFmtId="9" fontId="0" fillId="2" borderId="64" xfId="2" applyFon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6"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7" xfId="0" applyNumberFormat="1" applyBorder="1" applyAlignment="1">
      <alignment horizontal="center"/>
    </xf>
    <xf numFmtId="1" fontId="0" fillId="0" borderId="68" xfId="0" applyNumberFormat="1" applyBorder="1" applyAlignment="1">
      <alignment horizontal="center"/>
    </xf>
    <xf numFmtId="0" fontId="0" fillId="0" borderId="8" xfId="0" applyBorder="1" applyAlignment="1">
      <alignment horizontal="center"/>
    </xf>
    <xf numFmtId="2" fontId="0" fillId="0" borderId="69" xfId="0" applyNumberFormat="1" applyBorder="1" applyAlignment="1">
      <alignment horizontal="center" vertical="center"/>
    </xf>
    <xf numFmtId="9" fontId="0" fillId="0" borderId="23" xfId="2" applyFont="1" applyFill="1" applyBorder="1" applyAlignment="1">
      <alignment horizontal="center"/>
    </xf>
    <xf numFmtId="0" fontId="0" fillId="0" borderId="8" xfId="0" applyBorder="1"/>
    <xf numFmtId="10" fontId="19" fillId="0" borderId="0" xfId="2" applyNumberFormat="1" applyFont="1" applyAlignment="1">
      <alignment horizontal="right"/>
    </xf>
    <xf numFmtId="10" fontId="20" fillId="0" borderId="0" xfId="2" applyNumberFormat="1" applyFont="1" applyAlignment="1">
      <alignment horizontal="right"/>
    </xf>
    <xf numFmtId="10" fontId="22" fillId="2" borderId="0" xfId="2" applyNumberFormat="1" applyFont="1" applyFill="1" applyAlignment="1">
      <alignment horizontal="right"/>
    </xf>
    <xf numFmtId="10" fontId="12" fillId="0" borderId="0" xfId="2" applyNumberFormat="1" applyFont="1" applyAlignment="1">
      <alignment horizontal="right"/>
    </xf>
    <xf numFmtId="10" fontId="23" fillId="2" borderId="0" xfId="2" applyNumberFormat="1" applyFont="1" applyFill="1" applyAlignment="1">
      <alignment horizontal="right"/>
    </xf>
    <xf numFmtId="10" fontId="23" fillId="0" borderId="0" xfId="2" applyNumberFormat="1" applyFont="1" applyAlignment="1">
      <alignment horizontal="right" vertical="center" wrapText="1"/>
    </xf>
    <xf numFmtId="10" fontId="12" fillId="0" borderId="0" xfId="2" applyNumberFormat="1" applyFont="1" applyFill="1" applyBorder="1" applyAlignment="1">
      <alignment horizontal="right" vertical="center"/>
    </xf>
    <xf numFmtId="10" fontId="23" fillId="0" borderId="0" xfId="2" applyNumberFormat="1" applyFont="1" applyFill="1" applyBorder="1" applyAlignment="1">
      <alignment horizontal="right" vertical="center"/>
    </xf>
    <xf numFmtId="10" fontId="12" fillId="3" borderId="0" xfId="2" applyNumberFormat="1" applyFont="1" applyFill="1" applyAlignment="1">
      <alignment horizontal="right"/>
    </xf>
    <xf numFmtId="10" fontId="12" fillId="2" borderId="0" xfId="2" applyNumberFormat="1" applyFont="1" applyFill="1" applyAlignment="1">
      <alignment horizontal="right"/>
    </xf>
    <xf numFmtId="10" fontId="12" fillId="2" borderId="0" xfId="2" applyNumberFormat="1" applyFont="1" applyFill="1" applyBorder="1" applyAlignment="1">
      <alignment horizontal="right" vertical="center"/>
    </xf>
    <xf numFmtId="10" fontId="12" fillId="4" borderId="0" xfId="2" applyNumberFormat="1" applyFont="1" applyFill="1" applyBorder="1" applyAlignment="1">
      <alignment horizontal="right" vertical="center"/>
    </xf>
    <xf numFmtId="10" fontId="23" fillId="2" borderId="0" xfId="2" applyNumberFormat="1" applyFont="1" applyFill="1" applyBorder="1" applyAlignment="1">
      <alignment horizontal="right" vertical="center"/>
    </xf>
    <xf numFmtId="10" fontId="23" fillId="3" borderId="0" xfId="2" applyNumberFormat="1" applyFont="1" applyFill="1" applyAlignment="1">
      <alignment horizontal="right"/>
    </xf>
    <xf numFmtId="10" fontId="23" fillId="0" borderId="0" xfId="2" applyNumberFormat="1" applyFont="1" applyAlignment="1">
      <alignment horizontal="right"/>
    </xf>
    <xf numFmtId="0" fontId="23" fillId="0" borderId="39" xfId="7" applyFont="1" applyBorder="1" applyAlignment="1">
      <alignment horizontal="center" vertical="center"/>
    </xf>
    <xf numFmtId="0" fontId="23" fillId="0" borderId="86" xfId="7" applyFont="1" applyBorder="1" applyAlignment="1">
      <alignment horizontal="center" vertical="center"/>
    </xf>
    <xf numFmtId="167" fontId="12" fillId="0" borderId="44" xfId="8" applyNumberFormat="1" applyFont="1" applyFill="1" applyBorder="1" applyAlignment="1">
      <alignment vertical="center"/>
    </xf>
    <xf numFmtId="0" fontId="23" fillId="0" borderId="45" xfId="7" applyFont="1" applyBorder="1" applyAlignment="1">
      <alignment horizontal="center" vertical="top"/>
    </xf>
    <xf numFmtId="2" fontId="0" fillId="2" borderId="23" xfId="0" applyNumberFormat="1" applyFill="1" applyBorder="1" applyAlignment="1">
      <alignment horizontal="center"/>
    </xf>
    <xf numFmtId="2" fontId="0" fillId="2" borderId="44" xfId="0" applyNumberFormat="1" applyFill="1" applyBorder="1" applyAlignment="1">
      <alignment horizontal="center"/>
    </xf>
    <xf numFmtId="2" fontId="0" fillId="2" borderId="43" xfId="0" applyNumberFormat="1" applyFill="1" applyBorder="1" applyAlignment="1">
      <alignment horizontal="center"/>
    </xf>
    <xf numFmtId="2" fontId="23" fillId="2" borderId="36" xfId="7" applyNumberFormat="1" applyFont="1" applyFill="1" applyBorder="1" applyAlignment="1">
      <alignment horizontal="center" vertical="center" wrapText="1"/>
    </xf>
    <xf numFmtId="2" fontId="23" fillId="2" borderId="55" xfId="7" applyNumberFormat="1" applyFont="1" applyFill="1" applyBorder="1" applyAlignment="1">
      <alignment horizontal="center" vertical="center" wrapText="1"/>
    </xf>
    <xf numFmtId="2" fontId="0" fillId="2" borderId="59" xfId="0" applyNumberFormat="1" applyFill="1" applyBorder="1" applyAlignment="1">
      <alignment horizontal="center"/>
    </xf>
    <xf numFmtId="2" fontId="0" fillId="2" borderId="52" xfId="0" applyNumberFormat="1" applyFill="1" applyBorder="1" applyAlignment="1">
      <alignment horizontal="center"/>
    </xf>
    <xf numFmtId="2" fontId="0" fillId="2" borderId="51" xfId="0" applyNumberFormat="1" applyFill="1" applyBorder="1"/>
    <xf numFmtId="2" fontId="0" fillId="2" borderId="65" xfId="0" applyNumberFormat="1" applyFill="1" applyBorder="1"/>
    <xf numFmtId="2" fontId="0" fillId="0" borderId="44" xfId="0" applyNumberFormat="1" applyBorder="1" applyAlignment="1">
      <alignment horizontal="center"/>
    </xf>
    <xf numFmtId="2" fontId="0" fillId="0" borderId="43" xfId="0" applyNumberFormat="1" applyBorder="1" applyAlignment="1">
      <alignment horizontal="center"/>
    </xf>
    <xf numFmtId="2" fontId="0" fillId="0" borderId="47" xfId="0" applyNumberFormat="1" applyBorder="1"/>
    <xf numFmtId="2" fontId="0" fillId="0" borderId="43" xfId="0" applyNumberFormat="1" applyBorder="1"/>
    <xf numFmtId="2" fontId="0" fillId="2" borderId="84" xfId="0" applyNumberFormat="1" applyFill="1" applyBorder="1" applyAlignment="1">
      <alignment horizontal="center"/>
    </xf>
    <xf numFmtId="2" fontId="0" fillId="2" borderId="76" xfId="0" applyNumberFormat="1" applyFill="1" applyBorder="1" applyAlignment="1">
      <alignment horizontal="center"/>
    </xf>
    <xf numFmtId="2" fontId="0" fillId="2" borderId="77" xfId="0" applyNumberFormat="1" applyFill="1" applyBorder="1" applyAlignment="1">
      <alignment horizontal="center"/>
    </xf>
    <xf numFmtId="2" fontId="0" fillId="2" borderId="0" xfId="2" applyNumberFormat="1" applyFont="1" applyFill="1"/>
    <xf numFmtId="2" fontId="23" fillId="2" borderId="39" xfId="7" applyNumberFormat="1" applyFont="1" applyFill="1" applyBorder="1" applyAlignment="1">
      <alignment horizontal="center" vertical="center" wrapText="1"/>
    </xf>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43" xfId="0" applyNumberFormat="1" applyFill="1" applyBorder="1"/>
    <xf numFmtId="2" fontId="0" fillId="2" borderId="64" xfId="0" applyNumberFormat="1" applyFill="1" applyBorder="1"/>
    <xf numFmtId="2" fontId="0" fillId="2" borderId="75" xfId="0" applyNumberFormat="1" applyFill="1" applyBorder="1" applyAlignment="1">
      <alignment horizontal="center"/>
    </xf>
    <xf numFmtId="2" fontId="0" fillId="2" borderId="47" xfId="0" applyNumberFormat="1" applyFill="1" applyBorder="1"/>
    <xf numFmtId="2" fontId="0" fillId="2" borderId="45" xfId="0" applyNumberFormat="1" applyFill="1" applyBorder="1" applyAlignment="1">
      <alignment horizontal="center"/>
    </xf>
    <xf numFmtId="2" fontId="0" fillId="2" borderId="12" xfId="0" applyNumberFormat="1" applyFill="1" applyBorder="1" applyAlignment="1">
      <alignment horizontal="center"/>
    </xf>
    <xf numFmtId="2" fontId="0" fillId="2" borderId="69" xfId="0" applyNumberFormat="1" applyFill="1" applyBorder="1" applyAlignment="1">
      <alignment horizontal="center"/>
    </xf>
    <xf numFmtId="2" fontId="0" fillId="2" borderId="25" xfId="0" applyNumberFormat="1" applyFill="1" applyBorder="1"/>
    <xf numFmtId="10" fontId="12" fillId="0" borderId="0" xfId="7" applyNumberFormat="1"/>
    <xf numFmtId="0" fontId="23" fillId="2" borderId="36" xfId="7" applyFont="1" applyFill="1" applyBorder="1" applyAlignment="1">
      <alignment horizontal="center" vertical="center" wrapText="1"/>
    </xf>
    <xf numFmtId="0" fontId="23" fillId="2" borderId="53" xfId="7" applyFont="1" applyFill="1" applyBorder="1" applyAlignment="1">
      <alignment horizontal="center" vertical="center" wrapText="1"/>
    </xf>
    <xf numFmtId="0" fontId="0" fillId="0" borderId="0" xfId="0" applyAlignment="1">
      <alignment wrapText="1"/>
    </xf>
    <xf numFmtId="0" fontId="16" fillId="0" borderId="0" xfId="0" applyFont="1" applyAlignment="1">
      <alignment wrapText="1"/>
    </xf>
    <xf numFmtId="43" fontId="16" fillId="0" borderId="0" xfId="1" applyFont="1"/>
    <xf numFmtId="10" fontId="12" fillId="2" borderId="43" xfId="2" applyNumberFormat="1" applyFont="1" applyFill="1" applyBorder="1" applyAlignment="1">
      <alignment horizontal="center" vertical="center"/>
    </xf>
    <xf numFmtId="2" fontId="12" fillId="0" borderId="47" xfId="0" applyNumberFormat="1" applyFont="1" applyFill="1" applyBorder="1" applyAlignment="1">
      <alignment horizontal="center" vertical="center"/>
    </xf>
    <xf numFmtId="43" fontId="12" fillId="0" borderId="47" xfId="1" applyFont="1" applyBorder="1" applyAlignment="1">
      <alignment horizontal="center" vertical="center"/>
    </xf>
    <xf numFmtId="168" fontId="20" fillId="2" borderId="0" xfId="7" applyNumberFormat="1" applyFont="1" applyFill="1" applyAlignment="1">
      <alignment horizontal="center"/>
    </xf>
    <xf numFmtId="0" fontId="20" fillId="2" borderId="0" xfId="7" applyFont="1" applyFill="1" applyAlignment="1">
      <alignment horizontal="center"/>
    </xf>
    <xf numFmtId="1" fontId="20" fillId="2" borderId="0" xfId="7" applyNumberFormat="1" applyFont="1" applyFill="1" applyAlignment="1">
      <alignment horizontal="center"/>
    </xf>
    <xf numFmtId="168" fontId="23" fillId="2" borderId="0" xfId="7" applyNumberFormat="1" applyFont="1" applyFill="1" applyAlignment="1">
      <alignment horizontal="center"/>
    </xf>
    <xf numFmtId="0" fontId="22" fillId="2" borderId="0" xfId="7" applyFont="1" applyFill="1" applyAlignment="1">
      <alignment horizontal="center"/>
    </xf>
    <xf numFmtId="1" fontId="23" fillId="2" borderId="0" xfId="7" applyNumberFormat="1" applyFont="1" applyFill="1" applyAlignment="1">
      <alignment horizontal="center"/>
    </xf>
    <xf numFmtId="0" fontId="12" fillId="2" borderId="0" xfId="7" applyFill="1"/>
    <xf numFmtId="0" fontId="23" fillId="2" borderId="0" xfId="7" applyFont="1" applyFill="1" applyAlignment="1">
      <alignment horizontal="left"/>
    </xf>
    <xf numFmtId="0" fontId="2" fillId="2" borderId="75" xfId="0" applyFont="1" applyFill="1" applyBorder="1"/>
    <xf numFmtId="0" fontId="0" fillId="2" borderId="0" xfId="0" applyFill="1" applyAlignment="1">
      <alignment horizontal="left" vertic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8" fontId="23" fillId="2" borderId="39" xfId="7" applyNumberFormat="1" applyFont="1" applyFill="1" applyBorder="1" applyAlignment="1">
      <alignment horizontal="center" vertical="center" wrapText="1"/>
    </xf>
    <xf numFmtId="0" fontId="23" fillId="7" borderId="36" xfId="7" applyFont="1" applyFill="1" applyBorder="1" applyAlignment="1">
      <alignment horizontal="center" vertical="center" wrapText="1"/>
    </xf>
    <xf numFmtId="0" fontId="23" fillId="8" borderId="36" xfId="7" applyFont="1" applyFill="1" applyBorder="1" applyAlignment="1">
      <alignment horizontal="center" vertical="center" wrapText="1"/>
    </xf>
    <xf numFmtId="0" fontId="23" fillId="9" borderId="36" xfId="7" applyFont="1" applyFill="1" applyBorder="1" applyAlignment="1">
      <alignment horizontal="center" vertical="center" wrapText="1"/>
    </xf>
    <xf numFmtId="0" fontId="0" fillId="2" borderId="52" xfId="0" applyFill="1" applyBorder="1"/>
    <xf numFmtId="168" fontId="0" fillId="2" borderId="59" xfId="0" applyNumberFormat="1" applyFill="1" applyBorder="1" applyAlignment="1">
      <alignment horizontal="center"/>
    </xf>
    <xf numFmtId="0" fontId="0" fillId="7" borderId="59" xfId="0" applyFill="1" applyBorder="1" applyAlignment="1">
      <alignment horizontal="center"/>
    </xf>
    <xf numFmtId="0" fontId="0" fillId="8" borderId="59" xfId="0" applyFill="1" applyBorder="1" applyAlignment="1">
      <alignment horizontal="center"/>
    </xf>
    <xf numFmtId="0" fontId="0" fillId="9" borderId="59" xfId="0" applyFill="1" applyBorder="1" applyAlignment="1">
      <alignment horizontal="center"/>
    </xf>
    <xf numFmtId="2" fontId="0" fillId="2" borderId="61" xfId="0" applyNumberFormat="1" applyFill="1" applyBorder="1" applyAlignment="1">
      <alignment horizontal="center"/>
    </xf>
    <xf numFmtId="168" fontId="0" fillId="2" borderId="51" xfId="0" applyNumberFormat="1" applyFill="1" applyBorder="1" applyAlignment="1">
      <alignment horizontal="center"/>
    </xf>
    <xf numFmtId="9" fontId="0" fillId="7" borderId="51" xfId="2" applyFont="1" applyFill="1" applyBorder="1" applyAlignment="1">
      <alignment horizontal="center"/>
    </xf>
    <xf numFmtId="2" fontId="0" fillId="2" borderId="51" xfId="0" applyNumberFormat="1" applyFill="1" applyBorder="1" applyAlignment="1">
      <alignment horizontal="center"/>
    </xf>
    <xf numFmtId="2" fontId="0" fillId="8" borderId="51" xfId="0" applyNumberFormat="1" applyFill="1" applyBorder="1" applyAlignment="1">
      <alignment horizontal="center"/>
    </xf>
    <xf numFmtId="168" fontId="0" fillId="9" borderId="51" xfId="0" applyNumberFormat="1" applyFill="1" applyBorder="1" applyAlignment="1">
      <alignment horizontal="center"/>
    </xf>
    <xf numFmtId="168" fontId="0" fillId="2" borderId="69" xfId="0" applyNumberFormat="1" applyFill="1" applyBorder="1" applyAlignment="1">
      <alignment horizontal="center"/>
    </xf>
    <xf numFmtId="168" fontId="0" fillId="2" borderId="45" xfId="0" applyNumberFormat="1" applyFill="1" applyBorder="1"/>
    <xf numFmtId="9" fontId="0" fillId="7" borderId="45" xfId="2" applyFont="1" applyFill="1" applyBorder="1" applyAlignment="1">
      <alignment horizontal="center"/>
    </xf>
    <xf numFmtId="0" fontId="0" fillId="2" borderId="45" xfId="0" applyFill="1" applyBorder="1" applyAlignment="1">
      <alignment horizontal="center"/>
    </xf>
    <xf numFmtId="0" fontId="0" fillId="8" borderId="45" xfId="0" applyFill="1" applyBorder="1" applyAlignment="1">
      <alignment horizontal="center"/>
    </xf>
    <xf numFmtId="0" fontId="0" fillId="9" borderId="45" xfId="0" applyFill="1" applyBorder="1" applyAlignment="1">
      <alignment horizontal="center"/>
    </xf>
    <xf numFmtId="0" fontId="0" fillId="2" borderId="80" xfId="0" applyFill="1" applyBorder="1" applyAlignment="1">
      <alignment horizontal="center"/>
    </xf>
    <xf numFmtId="9" fontId="0" fillId="7" borderId="44" xfId="2" applyFont="1" applyFill="1" applyBorder="1"/>
    <xf numFmtId="0" fontId="0" fillId="2" borderId="12" xfId="0" applyFill="1" applyBorder="1" applyAlignment="1">
      <alignment wrapText="1"/>
    </xf>
    <xf numFmtId="168" fontId="0" fillId="2" borderId="40" xfId="0" applyNumberFormat="1" applyFill="1" applyBorder="1" applyAlignment="1">
      <alignment horizontal="center"/>
    </xf>
    <xf numFmtId="9" fontId="0" fillId="7" borderId="40" xfId="2" applyFont="1" applyFill="1" applyBorder="1"/>
    <xf numFmtId="0" fontId="0" fillId="2" borderId="40" xfId="0" applyFill="1" applyBorder="1"/>
    <xf numFmtId="0" fontId="0" fillId="8" borderId="40" xfId="0" applyFill="1" applyBorder="1"/>
    <xf numFmtId="168" fontId="0" fillId="9" borderId="40" xfId="0" applyNumberFormat="1" applyFill="1" applyBorder="1" applyAlignment="1">
      <alignment horizontal="center"/>
    </xf>
    <xf numFmtId="168" fontId="0" fillId="2" borderId="81" xfId="0" applyNumberFormat="1" applyFill="1" applyBorder="1" applyAlignment="1">
      <alignment horizontal="center"/>
    </xf>
    <xf numFmtId="0" fontId="0" fillId="2" borderId="83" xfId="0" applyFill="1" applyBorder="1"/>
    <xf numFmtId="168" fontId="0" fillId="2" borderId="84" xfId="0" applyNumberFormat="1" applyFill="1" applyBorder="1" applyAlignment="1">
      <alignment horizontal="center"/>
    </xf>
    <xf numFmtId="9" fontId="0" fillId="7" borderId="84" xfId="2" applyFont="1" applyFill="1" applyBorder="1" applyAlignment="1">
      <alignment horizontal="center"/>
    </xf>
    <xf numFmtId="2" fontId="0" fillId="8" borderId="84" xfId="0" applyNumberFormat="1" applyFill="1" applyBorder="1" applyAlignment="1">
      <alignment horizontal="center"/>
    </xf>
    <xf numFmtId="168" fontId="0" fillId="9" borderId="84" xfId="0" applyNumberFormat="1" applyFill="1" applyBorder="1" applyAlignment="1">
      <alignment horizontal="center"/>
    </xf>
    <xf numFmtId="168" fontId="0" fillId="2" borderId="73" xfId="0" applyNumberFormat="1" applyFill="1" applyBorder="1" applyAlignment="1">
      <alignment horizontal="center"/>
    </xf>
    <xf numFmtId="168" fontId="0" fillId="2" borderId="0" xfId="0" applyNumberFormat="1" applyFill="1"/>
    <xf numFmtId="168" fontId="0" fillId="2" borderId="87" xfId="0" applyNumberFormat="1" applyFill="1" applyBorder="1" applyAlignment="1">
      <alignment horizontal="center"/>
    </xf>
    <xf numFmtId="168" fontId="0" fillId="2" borderId="24" xfId="0" applyNumberFormat="1" applyFill="1" applyBorder="1"/>
    <xf numFmtId="0" fontId="2" fillId="2" borderId="0" xfId="0" applyFont="1" applyFill="1"/>
    <xf numFmtId="0" fontId="2" fillId="2" borderId="59" xfId="0" applyFont="1" applyFill="1" applyBorder="1" applyAlignment="1">
      <alignment vertical="center"/>
    </xf>
    <xf numFmtId="0" fontId="0" fillId="2" borderId="44" xfId="0" applyFill="1" applyBorder="1"/>
    <xf numFmtId="168" fontId="0" fillId="2" borderId="23" xfId="0" applyNumberFormat="1" applyFill="1" applyBorder="1" applyAlignment="1">
      <alignment horizontal="center"/>
    </xf>
    <xf numFmtId="0" fontId="0" fillId="2" borderId="45" xfId="0" applyFill="1" applyBorder="1"/>
    <xf numFmtId="9" fontId="0" fillId="7" borderId="44" xfId="2" applyFont="1" applyFill="1" applyBorder="1" applyAlignment="1">
      <alignment horizontal="center"/>
    </xf>
    <xf numFmtId="168" fontId="0" fillId="2" borderId="0" xfId="0" applyNumberFormat="1" applyFill="1" applyAlignment="1">
      <alignment horizontal="center"/>
    </xf>
    <xf numFmtId="168" fontId="0" fillId="2" borderId="74" xfId="0" applyNumberFormat="1" applyFill="1" applyBorder="1" applyAlignment="1">
      <alignment horizontal="center"/>
    </xf>
    <xf numFmtId="0" fontId="0" fillId="2" borderId="48" xfId="0" applyFill="1" applyBorder="1"/>
    <xf numFmtId="0" fontId="0" fillId="2" borderId="38" xfId="0" applyFill="1" applyBorder="1"/>
    <xf numFmtId="169" fontId="0" fillId="2" borderId="45" xfId="0" applyNumberFormat="1" applyFill="1" applyBorder="1" applyAlignment="1">
      <alignment horizontal="center"/>
    </xf>
    <xf numFmtId="169" fontId="0" fillId="8" borderId="45" xfId="0" applyNumberFormat="1" applyFill="1" applyBorder="1" applyAlignment="1">
      <alignment horizontal="center"/>
    </xf>
    <xf numFmtId="169" fontId="0" fillId="9" borderId="45" xfId="0" applyNumberFormat="1" applyFill="1" applyBorder="1" applyAlignment="1">
      <alignment horizontal="center"/>
    </xf>
    <xf numFmtId="0" fontId="0" fillId="2" borderId="67" xfId="0" applyFill="1" applyBorder="1" applyAlignment="1">
      <alignment horizontal="center"/>
    </xf>
    <xf numFmtId="0" fontId="0" fillId="2" borderId="73" xfId="0" applyFill="1" applyBorder="1" applyAlignment="1">
      <alignment horizontal="center"/>
    </xf>
    <xf numFmtId="0" fontId="0" fillId="2" borderId="84" xfId="0" applyFill="1" applyBorder="1"/>
    <xf numFmtId="0" fontId="0" fillId="2" borderId="27" xfId="0" applyFill="1" applyBorder="1" applyAlignment="1">
      <alignment horizontal="center"/>
    </xf>
    <xf numFmtId="168" fontId="0" fillId="2" borderId="44" xfId="0" applyNumberFormat="1" applyFill="1" applyBorder="1" applyAlignment="1">
      <alignment horizontal="center"/>
    </xf>
    <xf numFmtId="0" fontId="25" fillId="10" borderId="8" xfId="0" applyFont="1" applyFill="1" applyBorder="1"/>
    <xf numFmtId="0" fontId="15" fillId="0" borderId="88" xfId="0" quotePrefix="1" applyFont="1" applyFill="1" applyBorder="1" applyAlignment="1">
      <alignment horizontal="left" vertical="center" indent="1"/>
    </xf>
    <xf numFmtId="0" fontId="15" fillId="0" borderId="88" xfId="0" applyFont="1" applyFill="1" applyBorder="1" applyAlignment="1">
      <alignment horizontal="left" vertical="center" indent="1"/>
    </xf>
    <xf numFmtId="43" fontId="15" fillId="0" borderId="88" xfId="1" applyFont="1" applyFill="1" applyBorder="1" applyAlignment="1">
      <alignment horizontal="left" vertical="center" indent="1"/>
    </xf>
    <xf numFmtId="164" fontId="16" fillId="0" borderId="88" xfId="11" applyFont="1" applyFill="1" applyBorder="1" applyAlignment="1">
      <alignment vertical="center"/>
    </xf>
    <xf numFmtId="166" fontId="16" fillId="0" borderId="88" xfId="2" applyNumberFormat="1" applyFont="1" applyFill="1" applyBorder="1" applyAlignment="1">
      <alignment vertical="center"/>
    </xf>
    <xf numFmtId="43" fontId="16" fillId="0" borderId="88" xfId="1" applyFont="1" applyFill="1" applyBorder="1" applyAlignment="1">
      <alignment vertical="center"/>
    </xf>
    <xf numFmtId="9" fontId="0" fillId="0" borderId="44" xfId="2" applyFont="1" applyFill="1" applyBorder="1" applyAlignment="1">
      <alignment horizontal="center"/>
    </xf>
    <xf numFmtId="2" fontId="0" fillId="0" borderId="44" xfId="0" applyNumberFormat="1" applyFill="1" applyBorder="1" applyAlignment="1">
      <alignment horizontal="center"/>
    </xf>
    <xf numFmtId="2" fontId="0" fillId="0" borderId="43" xfId="0" applyNumberFormat="1" applyFill="1" applyBorder="1" applyAlignment="1">
      <alignment horizontal="center"/>
    </xf>
    <xf numFmtId="168" fontId="0" fillId="0" borderId="44" xfId="0" applyNumberFormat="1" applyFill="1" applyBorder="1" applyAlignment="1">
      <alignment horizontal="center"/>
    </xf>
    <xf numFmtId="168" fontId="0" fillId="0" borderId="43" xfId="0" applyNumberFormat="1" applyFill="1" applyBorder="1" applyAlignment="1">
      <alignment horizontal="center"/>
    </xf>
    <xf numFmtId="0" fontId="0" fillId="6" borderId="66" xfId="0" applyFill="1" applyBorder="1" applyAlignment="1">
      <alignment horizontal="center"/>
    </xf>
    <xf numFmtId="0" fontId="0" fillId="6" borderId="10" xfId="0" applyFill="1" applyBorder="1"/>
    <xf numFmtId="0" fontId="25" fillId="11" borderId="25" xfId="0" applyFont="1" applyFill="1" applyBorder="1"/>
    <xf numFmtId="0" fontId="0" fillId="6" borderId="12" xfId="0" applyFill="1" applyBorder="1"/>
    <xf numFmtId="0" fontId="0" fillId="6" borderId="12" xfId="0" applyFill="1" applyBorder="1" applyAlignment="1">
      <alignment horizontal="center"/>
    </xf>
    <xf numFmtId="2" fontId="0" fillId="6" borderId="10" xfId="0" applyNumberFormat="1" applyFill="1" applyBorder="1" applyAlignment="1">
      <alignment horizontal="center"/>
    </xf>
    <xf numFmtId="2" fontId="0" fillId="6" borderId="28" xfId="0" applyNumberFormat="1" applyFill="1" applyBorder="1" applyAlignment="1">
      <alignment horizontal="center"/>
    </xf>
    <xf numFmtId="2" fontId="0" fillId="6" borderId="67" xfId="0" applyNumberFormat="1" applyFill="1" applyBorder="1" applyAlignment="1">
      <alignment horizontal="center"/>
    </xf>
    <xf numFmtId="0" fontId="0" fillId="6" borderId="23" xfId="0" applyFill="1" applyBorder="1"/>
    <xf numFmtId="1" fontId="0" fillId="6" borderId="68" xfId="0" applyNumberFormat="1" applyFill="1" applyBorder="1" applyAlignment="1">
      <alignment horizontal="center"/>
    </xf>
    <xf numFmtId="0" fontId="0" fillId="6" borderId="8" xfId="0" applyFill="1" applyBorder="1" applyAlignment="1">
      <alignment horizontal="center"/>
    </xf>
    <xf numFmtId="2" fontId="0" fillId="6" borderId="69" xfId="0" applyNumberFormat="1" applyFill="1" applyBorder="1" applyAlignment="1">
      <alignment horizontal="center" vertical="center"/>
    </xf>
    <xf numFmtId="168" fontId="0" fillId="6" borderId="23" xfId="0" applyNumberFormat="1" applyFill="1" applyBorder="1" applyAlignment="1">
      <alignment horizontal="center"/>
    </xf>
    <xf numFmtId="9" fontId="0" fillId="6" borderId="44" xfId="2" applyFont="1" applyFill="1" applyBorder="1" applyAlignment="1">
      <alignment horizontal="center"/>
    </xf>
    <xf numFmtId="168" fontId="0" fillId="6" borderId="45" xfId="0" applyNumberFormat="1" applyFill="1" applyBorder="1" applyAlignment="1">
      <alignment horizontal="center"/>
    </xf>
    <xf numFmtId="0" fontId="0" fillId="6" borderId="45" xfId="0" applyFill="1" applyBorder="1"/>
    <xf numFmtId="0" fontId="0" fillId="6" borderId="0" xfId="0" applyFill="1"/>
    <xf numFmtId="1" fontId="0" fillId="6" borderId="78" xfId="0" applyNumberFormat="1" applyFill="1" applyBorder="1" applyAlignment="1">
      <alignment horizontal="center"/>
    </xf>
    <xf numFmtId="168" fontId="0" fillId="6" borderId="44" xfId="0" applyNumberFormat="1" applyFill="1" applyBorder="1" applyAlignment="1">
      <alignment horizontal="center"/>
    </xf>
    <xf numFmtId="0" fontId="0" fillId="6" borderId="25" xfId="0" applyFill="1" applyBorder="1"/>
    <xf numFmtId="2" fontId="0" fillId="6" borderId="23" xfId="0" applyNumberFormat="1" applyFill="1" applyBorder="1" applyAlignment="1">
      <alignment horizontal="center"/>
    </xf>
    <xf numFmtId="2" fontId="0" fillId="6" borderId="44" xfId="0" applyNumberFormat="1" applyFill="1" applyBorder="1" applyAlignment="1">
      <alignment horizontal="center"/>
    </xf>
    <xf numFmtId="2" fontId="0" fillId="6" borderId="43" xfId="0" applyNumberFormat="1" applyFill="1" applyBorder="1" applyAlignment="1">
      <alignment horizontal="center"/>
    </xf>
    <xf numFmtId="0" fontId="0" fillId="6" borderId="8" xfId="0" applyFill="1" applyBorder="1"/>
    <xf numFmtId="2" fontId="0" fillId="6" borderId="78" xfId="0" applyNumberFormat="1" applyFill="1" applyBorder="1" applyAlignment="1">
      <alignment horizontal="center"/>
    </xf>
    <xf numFmtId="9" fontId="0" fillId="6" borderId="23" xfId="2" applyFont="1" applyFill="1" applyBorder="1" applyAlignment="1">
      <alignment horizontal="center"/>
    </xf>
    <xf numFmtId="0" fontId="0" fillId="6" borderId="29" xfId="0" applyFill="1" applyBorder="1" applyAlignment="1">
      <alignment wrapText="1"/>
    </xf>
    <xf numFmtId="0" fontId="0" fillId="6" borderId="14" xfId="0" applyFill="1" applyBorder="1"/>
    <xf numFmtId="0" fontId="0" fillId="6" borderId="28" xfId="0" applyFill="1" applyBorder="1"/>
    <xf numFmtId="2" fontId="0" fillId="6" borderId="8" xfId="0" applyNumberFormat="1" applyFill="1" applyBorder="1" applyAlignment="1">
      <alignment horizontal="center"/>
    </xf>
    <xf numFmtId="168" fontId="0" fillId="6" borderId="24" xfId="0" applyNumberFormat="1" applyFill="1" applyBorder="1"/>
    <xf numFmtId="9" fontId="0" fillId="6" borderId="45" xfId="2" applyFont="1" applyFill="1" applyBorder="1" applyAlignment="1">
      <alignment horizontal="center"/>
    </xf>
    <xf numFmtId="0" fontId="0" fillId="6" borderId="45" xfId="0" applyFill="1" applyBorder="1" applyAlignment="1">
      <alignment horizontal="center"/>
    </xf>
    <xf numFmtId="0" fontId="0" fillId="6" borderId="28" xfId="0" applyFill="1" applyBorder="1" applyAlignment="1">
      <alignment wrapText="1"/>
    </xf>
    <xf numFmtId="0" fontId="0" fillId="6" borderId="28" xfId="0" applyFill="1" applyBorder="1" applyAlignment="1">
      <alignment horizontal="center"/>
    </xf>
    <xf numFmtId="0" fontId="0" fillId="6" borderId="79" xfId="0" applyFill="1" applyBorder="1" applyAlignment="1">
      <alignment horizontal="center"/>
    </xf>
    <xf numFmtId="2" fontId="0" fillId="6" borderId="0" xfId="0" applyNumberFormat="1" applyFill="1"/>
    <xf numFmtId="168" fontId="0" fillId="6" borderId="45" xfId="0" applyNumberFormat="1" applyFill="1" applyBorder="1"/>
    <xf numFmtId="169" fontId="0" fillId="6" borderId="45" xfId="0" applyNumberFormat="1" applyFill="1" applyBorder="1" applyAlignment="1">
      <alignment horizontal="center"/>
    </xf>
    <xf numFmtId="2" fontId="0" fillId="6" borderId="14" xfId="0" applyNumberFormat="1" applyFill="1" applyBorder="1" applyAlignment="1">
      <alignment horizontal="center"/>
    </xf>
    <xf numFmtId="0" fontId="0" fillId="6" borderId="80" xfId="0" applyFill="1" applyBorder="1" applyAlignment="1">
      <alignment horizontal="center"/>
    </xf>
    <xf numFmtId="9" fontId="0" fillId="6" borderId="44" xfId="2" applyFont="1" applyFill="1" applyBorder="1"/>
    <xf numFmtId="2" fontId="0" fillId="6" borderId="69" xfId="0" applyNumberFormat="1" applyFill="1" applyBorder="1" applyAlignment="1">
      <alignment horizontal="center"/>
    </xf>
    <xf numFmtId="0" fontId="25" fillId="11" borderId="10" xfId="0" applyFont="1" applyFill="1" applyBorder="1"/>
    <xf numFmtId="0" fontId="25" fillId="6" borderId="29" xfId="0" applyFont="1" applyFill="1" applyBorder="1"/>
    <xf numFmtId="0" fontId="0" fillId="6" borderId="27" xfId="0" applyFill="1" applyBorder="1" applyAlignment="1">
      <alignment horizontal="center"/>
    </xf>
    <xf numFmtId="0" fontId="25" fillId="11" borderId="8" xfId="0" applyFont="1" applyFill="1" applyBorder="1"/>
    <xf numFmtId="168" fontId="0" fillId="6" borderId="43" xfId="0" applyNumberFormat="1" applyFill="1" applyBorder="1" applyAlignment="1">
      <alignment horizontal="center"/>
    </xf>
    <xf numFmtId="0" fontId="0" fillId="0" borderId="66" xfId="0" applyFill="1" applyBorder="1" applyAlignment="1">
      <alignment horizontal="center"/>
    </xf>
    <xf numFmtId="0" fontId="0" fillId="0" borderId="10" xfId="0" applyFill="1" applyBorder="1"/>
    <xf numFmtId="0" fontId="0" fillId="0" borderId="12" xfId="0" applyFill="1" applyBorder="1"/>
    <xf numFmtId="0" fontId="0" fillId="0" borderId="12" xfId="0" applyFill="1" applyBorder="1" applyAlignment="1">
      <alignment horizontal="center"/>
    </xf>
    <xf numFmtId="2" fontId="0" fillId="0" borderId="10" xfId="0" applyNumberFormat="1" applyFill="1" applyBorder="1" applyAlignment="1">
      <alignment horizontal="center"/>
    </xf>
    <xf numFmtId="2" fontId="0" fillId="0" borderId="67" xfId="0" applyNumberFormat="1" applyFill="1" applyBorder="1" applyAlignment="1">
      <alignment horizontal="center"/>
    </xf>
    <xf numFmtId="1" fontId="0" fillId="0" borderId="68" xfId="0" applyNumberFormat="1" applyFill="1" applyBorder="1" applyAlignment="1">
      <alignment horizontal="center"/>
    </xf>
    <xf numFmtId="0" fontId="0" fillId="0" borderId="8" xfId="0" applyFill="1" applyBorder="1" applyAlignment="1">
      <alignment horizontal="center"/>
    </xf>
    <xf numFmtId="2" fontId="0" fillId="0" borderId="69" xfId="0" applyNumberFormat="1" applyFill="1" applyBorder="1" applyAlignment="1">
      <alignment horizontal="center" vertical="center"/>
    </xf>
    <xf numFmtId="2" fontId="0" fillId="0" borderId="78" xfId="0" applyNumberFormat="1" applyFill="1" applyBorder="1" applyAlignment="1">
      <alignment horizontal="center"/>
    </xf>
    <xf numFmtId="2" fontId="0" fillId="0" borderId="23" xfId="0" applyNumberFormat="1" applyFill="1" applyBorder="1" applyAlignment="1">
      <alignment horizontal="center"/>
    </xf>
    <xf numFmtId="0" fontId="0" fillId="6" borderId="12" xfId="0" applyFill="1" applyBorder="1" applyAlignment="1">
      <alignment wrapText="1"/>
    </xf>
    <xf numFmtId="0" fontId="0" fillId="6" borderId="0" xfId="0" applyFill="1" applyAlignment="1">
      <alignment horizontal="center"/>
    </xf>
    <xf numFmtId="9" fontId="26" fillId="0" borderId="25" xfId="0" applyNumberFormat="1" applyFont="1" applyBorder="1"/>
    <xf numFmtId="0" fontId="0" fillId="6" borderId="66" xfId="0" applyFill="1" applyBorder="1" applyAlignment="1">
      <alignment horizontal="center"/>
    </xf>
    <xf numFmtId="0" fontId="0" fillId="6" borderId="10" xfId="0" applyFill="1" applyBorder="1"/>
    <xf numFmtId="0" fontId="25" fillId="11" borderId="25" xfId="0" applyFont="1" applyFill="1" applyBorder="1"/>
    <xf numFmtId="0" fontId="0" fillId="6" borderId="12" xfId="0" applyFill="1" applyBorder="1"/>
    <xf numFmtId="0" fontId="0" fillId="6" borderId="12" xfId="0" applyFill="1" applyBorder="1" applyAlignment="1">
      <alignment horizontal="center"/>
    </xf>
    <xf numFmtId="2" fontId="0" fillId="6" borderId="10" xfId="0" applyNumberFormat="1" applyFill="1" applyBorder="1" applyAlignment="1">
      <alignment horizontal="center"/>
    </xf>
    <xf numFmtId="2" fontId="0" fillId="6" borderId="28" xfId="0" applyNumberFormat="1" applyFill="1" applyBorder="1" applyAlignment="1">
      <alignment horizontal="center"/>
    </xf>
    <xf numFmtId="2" fontId="0" fillId="6" borderId="67" xfId="0" applyNumberFormat="1" applyFill="1" applyBorder="1" applyAlignment="1">
      <alignment horizontal="center"/>
    </xf>
    <xf numFmtId="0" fontId="0" fillId="6" borderId="23" xfId="0" applyFill="1" applyBorder="1"/>
    <xf numFmtId="1" fontId="0" fillId="6" borderId="68" xfId="0" applyNumberFormat="1" applyFill="1" applyBorder="1" applyAlignment="1">
      <alignment horizontal="center"/>
    </xf>
    <xf numFmtId="0" fontId="0" fillId="6" borderId="8" xfId="0" applyFill="1" applyBorder="1" applyAlignment="1">
      <alignment horizontal="center"/>
    </xf>
    <xf numFmtId="2" fontId="0" fillId="6" borderId="69" xfId="0" applyNumberFormat="1" applyFill="1" applyBorder="1" applyAlignment="1">
      <alignment horizontal="center" vertical="center"/>
    </xf>
    <xf numFmtId="9" fontId="0" fillId="6" borderId="44" xfId="2" applyFont="1" applyFill="1" applyBorder="1" applyAlignment="1">
      <alignment horizontal="center"/>
    </xf>
    <xf numFmtId="0" fontId="0" fillId="6" borderId="0" xfId="0" applyFill="1"/>
    <xf numFmtId="168" fontId="0" fillId="6" borderId="44" xfId="0" applyNumberFormat="1" applyFill="1" applyBorder="1" applyAlignment="1">
      <alignment horizontal="center"/>
    </xf>
    <xf numFmtId="0" fontId="0" fillId="6" borderId="25" xfId="0" applyFill="1" applyBorder="1"/>
    <xf numFmtId="2" fontId="0" fillId="6" borderId="44" xfId="0" applyNumberFormat="1" applyFill="1" applyBorder="1" applyAlignment="1">
      <alignment horizontal="center"/>
    </xf>
    <xf numFmtId="2" fontId="0" fillId="6" borderId="43" xfId="0" applyNumberFormat="1" applyFill="1" applyBorder="1" applyAlignment="1">
      <alignment horizontal="center"/>
    </xf>
    <xf numFmtId="2" fontId="0" fillId="6" borderId="78" xfId="0" applyNumberFormat="1" applyFill="1" applyBorder="1" applyAlignment="1">
      <alignment horizontal="center"/>
    </xf>
    <xf numFmtId="9" fontId="0" fillId="6" borderId="23" xfId="2" applyFont="1" applyFill="1" applyBorder="1" applyAlignment="1">
      <alignment horizontal="center"/>
    </xf>
    <xf numFmtId="0" fontId="0" fillId="6" borderId="29" xfId="0" applyFill="1" applyBorder="1" applyAlignment="1">
      <alignment wrapText="1"/>
    </xf>
    <xf numFmtId="0" fontId="0" fillId="6" borderId="14" xfId="0" applyFill="1" applyBorder="1"/>
    <xf numFmtId="0" fontId="0" fillId="6" borderId="28" xfId="0" applyFill="1" applyBorder="1"/>
    <xf numFmtId="2" fontId="0" fillId="6" borderId="8" xfId="0" applyNumberFormat="1" applyFill="1" applyBorder="1" applyAlignment="1">
      <alignment horizontal="center"/>
    </xf>
    <xf numFmtId="168" fontId="0" fillId="6" borderId="24" xfId="0" applyNumberFormat="1" applyFill="1" applyBorder="1"/>
    <xf numFmtId="9" fontId="0" fillId="6" borderId="45" xfId="2" applyFont="1" applyFill="1" applyBorder="1" applyAlignment="1">
      <alignment horizontal="center"/>
    </xf>
    <xf numFmtId="0" fontId="0" fillId="6" borderId="45" xfId="0" applyFill="1" applyBorder="1" applyAlignment="1">
      <alignment horizontal="center"/>
    </xf>
    <xf numFmtId="0" fontId="0" fillId="6" borderId="28" xfId="0" applyFill="1" applyBorder="1" applyAlignment="1">
      <alignment wrapText="1"/>
    </xf>
    <xf numFmtId="0" fontId="0" fillId="6" borderId="28" xfId="0" applyFill="1" applyBorder="1" applyAlignment="1">
      <alignment horizontal="center"/>
    </xf>
    <xf numFmtId="0" fontId="0" fillId="6" borderId="79" xfId="0" applyFill="1" applyBorder="1" applyAlignment="1">
      <alignment horizontal="center"/>
    </xf>
    <xf numFmtId="2" fontId="0" fillId="6" borderId="0" xfId="0" applyNumberFormat="1" applyFill="1"/>
    <xf numFmtId="168" fontId="0" fillId="6" borderId="45" xfId="0" applyNumberFormat="1" applyFill="1" applyBorder="1"/>
    <xf numFmtId="2" fontId="0" fillId="6" borderId="14" xfId="0" applyNumberFormat="1" applyFill="1" applyBorder="1" applyAlignment="1">
      <alignment horizontal="center"/>
    </xf>
    <xf numFmtId="0" fontId="0" fillId="6" borderId="80" xfId="0" applyFill="1" applyBorder="1" applyAlignment="1">
      <alignment horizontal="center"/>
    </xf>
    <xf numFmtId="9" fontId="0" fillId="6" borderId="44" xfId="2" applyFont="1" applyFill="1" applyBorder="1"/>
    <xf numFmtId="2" fontId="0" fillId="6" borderId="69" xfId="0" applyNumberFormat="1" applyFill="1" applyBorder="1" applyAlignment="1">
      <alignment horizontal="center"/>
    </xf>
    <xf numFmtId="0" fontId="25" fillId="11" borderId="10" xfId="0" applyFont="1" applyFill="1" applyBorder="1"/>
    <xf numFmtId="0" fontId="25" fillId="6" borderId="29" xfId="0" applyFont="1" applyFill="1" applyBorder="1"/>
    <xf numFmtId="0" fontId="0" fillId="6" borderId="27" xfId="0" applyFill="1" applyBorder="1" applyAlignment="1">
      <alignment horizontal="center"/>
    </xf>
    <xf numFmtId="0" fontId="25" fillId="11" borderId="8" xfId="0" applyFont="1" applyFill="1" applyBorder="1"/>
    <xf numFmtId="168" fontId="0" fillId="6" borderId="43" xfId="0" applyNumberFormat="1" applyFill="1" applyBorder="1" applyAlignment="1">
      <alignment horizontal="center"/>
    </xf>
    <xf numFmtId="0" fontId="26" fillId="2" borderId="10" xfId="0" applyFont="1" applyFill="1" applyBorder="1"/>
    <xf numFmtId="0" fontId="23" fillId="2" borderId="36" xfId="7" applyFont="1" applyFill="1" applyBorder="1" applyAlignment="1">
      <alignment horizontal="center" vertical="center" wrapText="1"/>
    </xf>
    <xf numFmtId="0" fontId="23" fillId="2" borderId="53" xfId="7" applyFont="1" applyFill="1" applyBorder="1" applyAlignment="1">
      <alignment horizontal="center" vertical="center" wrapText="1"/>
    </xf>
    <xf numFmtId="0" fontId="20" fillId="2" borderId="0" xfId="7" applyFont="1" applyFill="1" applyAlignment="1">
      <alignment horizontal="center"/>
    </xf>
    <xf numFmtId="0" fontId="0" fillId="6" borderId="29" xfId="0" applyFill="1" applyBorder="1"/>
    <xf numFmtId="0" fontId="0" fillId="6" borderId="34" xfId="0" applyFill="1" applyBorder="1"/>
    <xf numFmtId="0" fontId="0" fillId="6" borderId="24" xfId="0" applyFill="1" applyBorder="1"/>
    <xf numFmtId="43" fontId="2" fillId="0" borderId="0" xfId="0" applyNumberFormat="1" applyFont="1"/>
    <xf numFmtId="0" fontId="17" fillId="0" borderId="26" xfId="0" applyFont="1" applyFill="1" applyBorder="1" applyAlignment="1">
      <alignment horizontal="left" vertical="center" indent="1"/>
    </xf>
    <xf numFmtId="0" fontId="17" fillId="0" borderId="88" xfId="0" applyFont="1" applyFill="1" applyBorder="1" applyAlignment="1">
      <alignment horizontal="left" vertical="center" indent="1"/>
    </xf>
    <xf numFmtId="43" fontId="16" fillId="0" borderId="88" xfId="11" applyNumberFormat="1" applyFont="1" applyFill="1" applyBorder="1" applyAlignment="1">
      <alignment vertical="center"/>
    </xf>
    <xf numFmtId="0" fontId="15" fillId="0" borderId="88" xfId="0" applyFont="1" applyFill="1" applyBorder="1" applyAlignment="1">
      <alignment horizontal="left" vertical="center" wrapText="1" indent="1"/>
    </xf>
    <xf numFmtId="0" fontId="0" fillId="2" borderId="52" xfId="0" applyFont="1" applyFill="1" applyBorder="1"/>
    <xf numFmtId="0" fontId="0" fillId="4" borderId="66" xfId="0" applyFill="1" applyBorder="1" applyAlignment="1">
      <alignment horizontal="center"/>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0" fillId="2" borderId="0" xfId="0" applyFill="1" applyBorder="1"/>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164" fontId="13" fillId="0" borderId="12" xfId="11" applyFont="1" applyFill="1" applyBorder="1" applyAlignment="1">
      <alignment horizontal="center" vertical="center" wrapText="1"/>
    </xf>
    <xf numFmtId="164" fontId="13" fillId="0" borderId="24"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28" xfId="11" applyFont="1" applyFill="1" applyBorder="1" applyAlignment="1">
      <alignment horizontal="center" vertical="center" wrapText="1"/>
    </xf>
    <xf numFmtId="164" fontId="13" fillId="0" borderId="29" xfId="1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8" xfId="11" applyFont="1" applyFill="1" applyBorder="1" applyAlignment="1">
      <alignment horizontal="center" vertical="center" wrapText="1"/>
    </xf>
    <xf numFmtId="0" fontId="2" fillId="0" borderId="10" xfId="0" applyFont="1" applyBorder="1" applyAlignment="1">
      <alignment horizontal="center"/>
    </xf>
    <xf numFmtId="164" fontId="13" fillId="0" borderId="10" xfId="11" applyFont="1" applyFill="1" applyBorder="1" applyAlignment="1">
      <alignment horizontal="center" vertical="center" wrapText="1"/>
    </xf>
    <xf numFmtId="0" fontId="23" fillId="2" borderId="52" xfId="7" applyFont="1" applyFill="1" applyBorder="1" applyAlignment="1">
      <alignment horizontal="center" vertical="center" wrapText="1"/>
    </xf>
    <xf numFmtId="0" fontId="23" fillId="2" borderId="53" xfId="7" applyFont="1" applyFill="1" applyBorder="1" applyAlignment="1">
      <alignment horizontal="center" vertical="center" wrapText="1"/>
    </xf>
    <xf numFmtId="0" fontId="23" fillId="2" borderId="54" xfId="7" applyFont="1" applyFill="1" applyBorder="1" applyAlignment="1">
      <alignment horizontal="center" vertical="center" wrapText="1"/>
    </xf>
    <xf numFmtId="0" fontId="20" fillId="2" borderId="0" xfId="7" applyFont="1" applyFill="1" applyAlignment="1">
      <alignment horizontal="center"/>
    </xf>
    <xf numFmtId="0" fontId="19" fillId="0" borderId="0" xfId="7" applyFont="1" applyAlignment="1">
      <alignment horizontal="center"/>
    </xf>
    <xf numFmtId="0" fontId="20" fillId="0" borderId="0" xfId="7" applyFont="1" applyAlignment="1">
      <alignment horizontal="center"/>
    </xf>
    <xf numFmtId="0" fontId="23" fillId="0" borderId="36" xfId="7" applyFont="1" applyBorder="1" applyAlignment="1">
      <alignment horizontal="center" vertical="center"/>
    </xf>
    <xf numFmtId="0" fontId="23" fillId="0" borderId="40" xfId="7" applyFont="1" applyBorder="1" applyAlignment="1">
      <alignment horizontal="center" vertical="center"/>
    </xf>
    <xf numFmtId="0" fontId="23" fillId="0" borderId="44" xfId="7" applyFont="1" applyBorder="1" applyAlignment="1">
      <alignment horizontal="center" vertical="center"/>
    </xf>
    <xf numFmtId="0" fontId="23" fillId="2" borderId="36" xfId="7" applyFont="1" applyFill="1" applyBorder="1" applyAlignment="1">
      <alignment horizontal="center" vertical="center" wrapText="1"/>
    </xf>
    <xf numFmtId="0" fontId="23" fillId="2" borderId="40" xfId="7" applyFont="1" applyFill="1" applyBorder="1" applyAlignment="1">
      <alignment horizontal="center" vertical="center" wrapText="1"/>
    </xf>
    <xf numFmtId="0" fontId="23" fillId="2" borderId="44" xfId="7" applyFont="1" applyFill="1" applyBorder="1" applyAlignment="1">
      <alignment horizontal="center" vertical="center" wrapText="1"/>
    </xf>
    <xf numFmtId="0" fontId="23" fillId="2" borderId="36" xfId="7" applyFont="1" applyFill="1" applyBorder="1" applyAlignment="1">
      <alignment horizontal="center" wrapText="1"/>
    </xf>
    <xf numFmtId="0" fontId="23" fillId="2" borderId="40" xfId="7" applyFont="1" applyFill="1" applyBorder="1" applyAlignment="1">
      <alignment horizontal="center" wrapText="1"/>
    </xf>
    <xf numFmtId="9" fontId="23" fillId="2" borderId="36" xfId="2" applyFont="1" applyFill="1" applyBorder="1" applyAlignment="1">
      <alignment horizontal="center" wrapText="1"/>
    </xf>
    <xf numFmtId="9" fontId="23" fillId="2" borderId="40" xfId="2" applyFont="1" applyFill="1" applyBorder="1" applyAlignment="1">
      <alignment horizontal="center" wrapText="1"/>
    </xf>
    <xf numFmtId="9" fontId="23" fillId="2" borderId="44" xfId="2" applyFont="1" applyFill="1" applyBorder="1" applyAlignment="1">
      <alignment horizontal="center" wrapText="1"/>
    </xf>
    <xf numFmtId="0" fontId="23" fillId="0" borderId="37" xfId="7" applyFont="1" applyBorder="1" applyAlignment="1">
      <alignment horizontal="center" vertical="center"/>
    </xf>
    <xf numFmtId="0" fontId="23" fillId="0" borderId="38" xfId="7" applyFont="1" applyBorder="1" applyAlignment="1">
      <alignment horizontal="center" vertical="center"/>
    </xf>
    <xf numFmtId="0" fontId="23" fillId="0" borderId="39" xfId="7" applyFont="1" applyBorder="1" applyAlignment="1">
      <alignment horizontal="center" vertical="center"/>
    </xf>
    <xf numFmtId="0" fontId="23" fillId="0" borderId="42" xfId="7" applyFont="1" applyBorder="1" applyAlignment="1">
      <alignment horizontal="center" vertical="center"/>
    </xf>
    <xf numFmtId="0" fontId="23" fillId="0" borderId="23" xfId="7" applyFont="1" applyBorder="1" applyAlignment="1">
      <alignment horizontal="center" vertical="center"/>
    </xf>
    <xf numFmtId="0" fontId="23" fillId="0" borderId="43" xfId="7" applyFont="1" applyBorder="1" applyAlignment="1">
      <alignment horizontal="center" vertical="center"/>
    </xf>
    <xf numFmtId="0" fontId="23" fillId="0" borderId="36" xfId="7" applyFont="1" applyBorder="1" applyAlignment="1">
      <alignment horizontal="center" vertical="center" wrapText="1"/>
    </xf>
    <xf numFmtId="0" fontId="23" fillId="0" borderId="40" xfId="7" applyFont="1" applyBorder="1" applyAlignment="1">
      <alignment horizontal="center" vertical="center" wrapText="1"/>
    </xf>
    <xf numFmtId="0" fontId="23" fillId="0" borderId="44" xfId="7" applyFont="1" applyBorder="1" applyAlignment="1">
      <alignment horizontal="center" vertical="center" wrapText="1"/>
    </xf>
    <xf numFmtId="10" fontId="12" fillId="2" borderId="48" xfId="2" applyNumberFormat="1" applyFont="1" applyFill="1" applyBorder="1" applyAlignment="1">
      <alignment horizontal="center" vertical="center"/>
    </xf>
    <xf numFmtId="10" fontId="12" fillId="2" borderId="40" xfId="2" applyNumberFormat="1" applyFont="1" applyFill="1" applyBorder="1" applyAlignment="1">
      <alignment horizontal="center" vertical="center"/>
    </xf>
    <xf numFmtId="10" fontId="12" fillId="2" borderId="44" xfId="2" applyNumberFormat="1" applyFont="1" applyFill="1" applyBorder="1" applyAlignment="1">
      <alignment horizontal="center" vertical="center"/>
    </xf>
    <xf numFmtId="0" fontId="12" fillId="0" borderId="0" xfId="7" applyAlignment="1">
      <alignment horizontal="center" vertical="center"/>
    </xf>
    <xf numFmtId="167" fontId="23" fillId="0" borderId="46" xfId="8" applyNumberFormat="1" applyFont="1" applyFill="1" applyBorder="1" applyAlignment="1">
      <alignment horizontal="left" vertical="center"/>
    </xf>
    <xf numFmtId="167" fontId="23" fillId="0" borderId="24" xfId="8" applyNumberFormat="1" applyFont="1" applyFill="1" applyBorder="1" applyAlignment="1">
      <alignment horizontal="left" vertical="center"/>
    </xf>
  </cellXfs>
  <cellStyles count="12">
    <cellStyle name="Comma" xfId="1" builtinId="3"/>
    <cellStyle name="Comma 2" xfId="11"/>
    <cellStyle name="Comma 3" xfId="8"/>
    <cellStyle name="Comma 3 2" xfId="6"/>
    <cellStyle name="Comma 4" xfId="9"/>
    <cellStyle name="Normal" xfId="0" builtinId="0"/>
    <cellStyle name="Normal 15" xfId="5"/>
    <cellStyle name="Normal 2" xfId="7"/>
    <cellStyle name="Normal 2 10 2" xfId="10"/>
    <cellStyle name="Normal 5 2" xfId="4"/>
    <cellStyle name="Normal_BOQ" xfId="3"/>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50" Type="http://schemas.openxmlformats.org/officeDocument/2006/relationships/externalLink" Target="externalLinks/externalLink27.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2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externalLink" Target="externalLinks/externalLink18.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0</xdr:colOff>
      <xdr:row>64</xdr:row>
      <xdr:rowOff>0</xdr:rowOff>
    </xdr:from>
    <xdr:ext cx="184731" cy="264560"/>
    <xdr:sp macro="" textlink="">
      <xdr:nvSpPr>
        <xdr:cNvPr id="2" name="TextBox 1">
          <a:extLst>
            <a:ext uri="{FF2B5EF4-FFF2-40B4-BE49-F238E27FC236}">
              <a16:creationId xmlns:a16="http://schemas.microsoft.com/office/drawing/2014/main" id="{80ED6281-6C8D-4C75-95A4-17A9315C0328}"/>
            </a:ext>
          </a:extLst>
        </xdr:cNvPr>
        <xdr:cNvSpPr txBox="1"/>
      </xdr:nvSpPr>
      <xdr:spPr>
        <a:xfrm>
          <a:off x="16283940" y="10066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
  <sheetViews>
    <sheetView view="pageBreakPreview" zoomScaleNormal="100" zoomScaleSheetLayoutView="100" workbookViewId="0">
      <selection activeCell="G17" sqref="G17"/>
    </sheetView>
  </sheetViews>
  <sheetFormatPr defaultRowHeight="14.4"/>
  <cols>
    <col min="1" max="1" width="5.6640625" customWidth="1"/>
    <col min="2" max="2" width="25" customWidth="1"/>
    <col min="3" max="3" width="12.5546875" style="50" customWidth="1"/>
    <col min="4" max="5" width="14.5546875" customWidth="1"/>
    <col min="6" max="8" width="13.33203125" customWidth="1"/>
    <col min="10" max="10" width="12.5546875" bestFit="1" customWidth="1"/>
    <col min="13" max="13" width="14.21875" customWidth="1"/>
  </cols>
  <sheetData>
    <row r="1" spans="1:13" s="83" customFormat="1" ht="27" customHeight="1">
      <c r="A1" s="81" t="s">
        <v>43</v>
      </c>
      <c r="B1" s="81" t="s">
        <v>67</v>
      </c>
      <c r="C1" s="82" t="s">
        <v>73</v>
      </c>
      <c r="D1" s="82" t="s">
        <v>75</v>
      </c>
      <c r="E1" s="80" t="s">
        <v>411</v>
      </c>
      <c r="F1" s="82" t="s">
        <v>48</v>
      </c>
      <c r="G1" s="82" t="s">
        <v>49</v>
      </c>
      <c r="H1" s="82" t="s">
        <v>50</v>
      </c>
    </row>
    <row r="2" spans="1:13">
      <c r="A2" s="76" t="s">
        <v>54</v>
      </c>
      <c r="B2" s="76" t="s">
        <v>68</v>
      </c>
      <c r="C2" s="84">
        <f>'Progress Bill'!F47</f>
        <v>1600000</v>
      </c>
      <c r="D2" s="77">
        <f>ROUNDUP('Progress Bill'!L47,0)</f>
        <v>0</v>
      </c>
      <c r="E2" s="77">
        <v>533925</v>
      </c>
      <c r="F2" s="77">
        <f>635604.6935424-E2</f>
        <v>101679.69354240003</v>
      </c>
      <c r="G2" s="77">
        <f>H2-F2</f>
        <v>181891.83788554627</v>
      </c>
      <c r="H2" s="77">
        <f>'Progress Bill'!AB47-E2</f>
        <v>283571.53142794629</v>
      </c>
      <c r="J2" s="85">
        <f>+H2+E2</f>
        <v>817496.53142794629</v>
      </c>
    </row>
    <row r="3" spans="1:13">
      <c r="A3" s="76" t="s">
        <v>56</v>
      </c>
      <c r="B3" s="76" t="s">
        <v>80</v>
      </c>
      <c r="C3" s="84">
        <f>VARIATIONS!E11</f>
        <v>485255</v>
      </c>
      <c r="D3" s="77">
        <f>VARIATIONS!J11</f>
        <v>472082</v>
      </c>
      <c r="E3" s="77">
        <f>VARIATIONS!H11</f>
        <v>13173</v>
      </c>
      <c r="F3" s="77">
        <v>60130.807219999988</v>
      </c>
      <c r="G3" s="77">
        <f>H3-F3</f>
        <v>139.96031999999832</v>
      </c>
      <c r="H3" s="77">
        <f>SUM(VARIATIONS!R11)-E3</f>
        <v>60270.767539999986</v>
      </c>
      <c r="J3" s="85">
        <f>+H3+E3</f>
        <v>73443.767539999986</v>
      </c>
    </row>
    <row r="4" spans="1:13">
      <c r="A4" s="74"/>
      <c r="B4" s="74" t="s">
        <v>69</v>
      </c>
      <c r="C4" s="75"/>
      <c r="D4" s="75">
        <f>SUM(D2:D3)</f>
        <v>472082</v>
      </c>
      <c r="E4" s="75">
        <f>SUM(E2:E3)</f>
        <v>547098</v>
      </c>
      <c r="F4" s="75">
        <f t="shared" ref="E4:H6" si="0">SUM(F2:F3)</f>
        <v>161810.50076240001</v>
      </c>
      <c r="G4" s="75">
        <f t="shared" ref="G4:G9" si="1">H4-F4</f>
        <v>182031.79820554625</v>
      </c>
      <c r="H4" s="75">
        <f t="shared" si="0"/>
        <v>343842.29896794626</v>
      </c>
      <c r="J4" s="568">
        <f>+H4+E4</f>
        <v>890940.29896794632</v>
      </c>
    </row>
    <row r="5" spans="1:13">
      <c r="A5" s="78" t="s">
        <v>58</v>
      </c>
      <c r="B5" s="76" t="s">
        <v>78</v>
      </c>
      <c r="C5" s="84">
        <f>VARIATIONS!E41</f>
        <v>742594.69249999989</v>
      </c>
      <c r="D5" s="77">
        <f>C5</f>
        <v>742594.69249999989</v>
      </c>
      <c r="E5" s="77">
        <v>0</v>
      </c>
      <c r="F5" s="77">
        <v>237796.87535375002</v>
      </c>
      <c r="G5" s="77">
        <f>H5-F5</f>
        <v>152479.60753173049</v>
      </c>
      <c r="H5" s="77">
        <f>VARIATIONS!R41</f>
        <v>390276.48288548051</v>
      </c>
    </row>
    <row r="6" spans="1:13">
      <c r="A6" s="74"/>
      <c r="B6" s="74" t="s">
        <v>69</v>
      </c>
      <c r="C6" s="75"/>
      <c r="D6" s="75">
        <f>SUM(D4:D5)</f>
        <v>1214676.6924999999</v>
      </c>
      <c r="E6" s="75">
        <f t="shared" si="0"/>
        <v>547098</v>
      </c>
      <c r="F6" s="75">
        <f t="shared" si="0"/>
        <v>399607.37611615006</v>
      </c>
      <c r="G6" s="75">
        <f>H6-F6</f>
        <v>334511.40573727665</v>
      </c>
      <c r="H6" s="75">
        <f t="shared" si="0"/>
        <v>734118.78185342671</v>
      </c>
      <c r="M6" s="85">
        <f>+E6+H6</f>
        <v>1281216.7818534267</v>
      </c>
    </row>
    <row r="7" spans="1:13">
      <c r="A7" s="76"/>
      <c r="B7" s="76"/>
      <c r="C7" s="84"/>
      <c r="D7" s="77"/>
      <c r="E7" s="77"/>
      <c r="F7" s="77"/>
      <c r="G7" s="77"/>
      <c r="H7" s="77"/>
    </row>
    <row r="8" spans="1:13">
      <c r="A8" s="78" t="s">
        <v>60</v>
      </c>
      <c r="B8" s="76" t="s">
        <v>70</v>
      </c>
      <c r="C8" s="84"/>
      <c r="D8" s="79">
        <v>0.1</v>
      </c>
      <c r="E8" s="79"/>
      <c r="F8" s="77">
        <v>153815.69</v>
      </c>
      <c r="G8" s="77">
        <f t="shared" si="1"/>
        <v>0</v>
      </c>
      <c r="H8" s="77">
        <v>153815.69</v>
      </c>
    </row>
    <row r="9" spans="1:13">
      <c r="A9" s="78" t="s">
        <v>62</v>
      </c>
      <c r="B9" s="76" t="s">
        <v>71</v>
      </c>
      <c r="C9" s="84"/>
      <c r="D9" s="79">
        <v>0.1</v>
      </c>
      <c r="E9" s="79"/>
      <c r="F9" s="77">
        <f>-F6*D9</f>
        <v>-39960.737611615012</v>
      </c>
      <c r="G9" s="77">
        <f t="shared" si="1"/>
        <v>-33451.140573727665</v>
      </c>
      <c r="H9" s="77">
        <f>-H6*D9</f>
        <v>-73411.878185342677</v>
      </c>
    </row>
    <row r="10" spans="1:13">
      <c r="A10" s="76"/>
      <c r="B10" s="76"/>
      <c r="C10" s="84"/>
      <c r="D10" s="77"/>
      <c r="E10" s="77"/>
      <c r="F10" s="77"/>
      <c r="G10" s="77"/>
      <c r="H10" s="77"/>
    </row>
    <row r="11" spans="1:13">
      <c r="A11" s="74"/>
      <c r="B11" s="74" t="s">
        <v>72</v>
      </c>
      <c r="C11" s="75"/>
      <c r="D11" s="75"/>
      <c r="E11" s="75"/>
      <c r="F11" s="75">
        <f>SUM(F6:F10)</f>
        <v>513462.32850453502</v>
      </c>
      <c r="G11" s="75">
        <f>H11-F11</f>
        <v>301060.26516354899</v>
      </c>
      <c r="H11" s="75">
        <f>SUM(H6:H10)</f>
        <v>814522.59366808401</v>
      </c>
      <c r="J11" s="85"/>
    </row>
    <row r="12" spans="1:13">
      <c r="F12" s="85"/>
    </row>
  </sheetData>
  <pageMargins left="0.7" right="0.7" top="0.75" bottom="0.75" header="0.3" footer="0.3"/>
  <pageSetup paperSize="9" scale="77"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165</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35">
        <v>4</v>
      </c>
      <c r="C3" s="236" t="s">
        <v>160</v>
      </c>
      <c r="D3" s="236" t="s">
        <v>145</v>
      </c>
      <c r="E3" s="236" t="s">
        <v>161</v>
      </c>
      <c r="F3" s="238" t="s">
        <v>146</v>
      </c>
      <c r="G3" s="239"/>
      <c r="H3" s="240">
        <v>1</v>
      </c>
      <c r="I3" s="241">
        <v>27.3</v>
      </c>
      <c r="J3" s="241">
        <v>7.6</v>
      </c>
      <c r="K3" s="243">
        <f t="shared" ref="K3" si="0">H3*I3*J3</f>
        <v>207.48</v>
      </c>
      <c r="L3" s="244" t="s">
        <v>162</v>
      </c>
      <c r="M3" s="245">
        <v>2</v>
      </c>
      <c r="N3" s="246">
        <v>3.18</v>
      </c>
      <c r="O3" s="246">
        <v>2.4</v>
      </c>
      <c r="P3" s="247">
        <f t="shared" ref="P3" si="1">M3*N3*O3</f>
        <v>15.263999999999999</v>
      </c>
      <c r="Q3" s="340">
        <f>K3-P3</f>
        <v>192.21599999999998</v>
      </c>
      <c r="R3" s="341">
        <v>192.21599999999998</v>
      </c>
      <c r="S3" s="342">
        <f>Q3-R3</f>
        <v>0</v>
      </c>
    </row>
    <row r="4" spans="2:19">
      <c r="B4" s="240"/>
      <c r="C4" s="249" t="s">
        <v>163</v>
      </c>
      <c r="D4" s="248"/>
      <c r="E4" s="236"/>
      <c r="F4" s="238"/>
      <c r="G4" s="239"/>
      <c r="H4" s="240"/>
      <c r="I4" s="241"/>
      <c r="J4" s="242"/>
      <c r="K4" s="243"/>
      <c r="L4" s="244"/>
      <c r="M4" s="245"/>
      <c r="N4" s="246"/>
      <c r="O4" s="246"/>
      <c r="P4" s="247"/>
      <c r="Q4" s="340"/>
      <c r="R4" s="341"/>
      <c r="S4" s="342"/>
    </row>
    <row r="5" spans="2:19">
      <c r="B5" s="240"/>
      <c r="C5" s="236" t="s">
        <v>166</v>
      </c>
      <c r="D5" s="248"/>
      <c r="E5" s="236"/>
      <c r="F5" s="238"/>
      <c r="G5" s="239"/>
      <c r="H5" s="240"/>
      <c r="I5" s="241"/>
      <c r="J5" s="242"/>
      <c r="K5" s="243"/>
      <c r="L5" s="244"/>
      <c r="M5" s="245"/>
      <c r="N5" s="246"/>
      <c r="O5" s="246"/>
      <c r="P5" s="247"/>
      <c r="Q5" s="340"/>
      <c r="R5" s="341"/>
      <c r="S5" s="342"/>
    </row>
    <row r="6" spans="2:19">
      <c r="B6" s="240"/>
      <c r="C6" s="236"/>
      <c r="D6" s="248"/>
      <c r="E6" s="236"/>
      <c r="F6" s="238"/>
      <c r="G6" s="239"/>
      <c r="H6" s="240"/>
      <c r="I6" s="241"/>
      <c r="J6" s="242"/>
      <c r="K6" s="243"/>
      <c r="L6" s="244"/>
      <c r="M6" s="245"/>
      <c r="N6" s="246"/>
      <c r="O6" s="246"/>
      <c r="P6" s="247"/>
      <c r="Q6" s="340"/>
      <c r="R6" s="341"/>
      <c r="S6" s="342"/>
    </row>
    <row r="7" spans="2:19">
      <c r="B7" s="240"/>
      <c r="C7" s="236"/>
      <c r="D7" s="248"/>
      <c r="E7" s="236"/>
      <c r="F7" s="238"/>
      <c r="G7" s="239"/>
      <c r="H7" s="240"/>
      <c r="I7" s="241"/>
      <c r="J7" s="242"/>
      <c r="K7" s="243"/>
      <c r="L7" s="244"/>
      <c r="M7" s="245"/>
      <c r="N7" s="246"/>
      <c r="O7" s="246"/>
      <c r="P7" s="247"/>
      <c r="Q7" s="340"/>
      <c r="R7" s="341"/>
      <c r="S7" s="342"/>
    </row>
    <row r="8" spans="2:19">
      <c r="B8" s="240"/>
      <c r="C8" s="236"/>
      <c r="D8" s="236"/>
      <c r="E8" s="236"/>
      <c r="F8" s="238"/>
      <c r="G8" s="239"/>
      <c r="H8" s="240"/>
      <c r="I8" s="241"/>
      <c r="J8" s="241"/>
      <c r="K8" s="243"/>
      <c r="L8" s="244"/>
      <c r="M8" s="245"/>
      <c r="N8" s="246"/>
      <c r="O8" s="246"/>
      <c r="P8" s="247"/>
      <c r="Q8" s="340"/>
      <c r="R8" s="341"/>
      <c r="S8" s="342"/>
    </row>
    <row r="9" spans="2:19">
      <c r="B9" s="240"/>
      <c r="C9" s="236"/>
      <c r="D9" s="236"/>
      <c r="E9" s="237"/>
      <c r="F9" s="238"/>
      <c r="G9" s="239"/>
      <c r="H9" s="240"/>
      <c r="I9" s="241"/>
      <c r="J9" s="242"/>
      <c r="K9" s="243"/>
      <c r="L9" s="244"/>
      <c r="M9" s="245"/>
      <c r="N9" s="246"/>
      <c r="O9" s="246"/>
      <c r="P9" s="247"/>
      <c r="Q9" s="340"/>
      <c r="R9" s="341"/>
      <c r="S9" s="342"/>
    </row>
    <row r="10" spans="2:19" ht="15" customHeight="1" thickBot="1">
      <c r="B10" s="250"/>
      <c r="C10" s="251"/>
      <c r="D10" s="251"/>
      <c r="E10" s="251"/>
      <c r="F10" s="252"/>
      <c r="G10" s="253"/>
      <c r="H10" s="254"/>
      <c r="I10" s="255"/>
      <c r="J10" s="255"/>
      <c r="K10" s="256"/>
      <c r="L10" s="257"/>
      <c r="M10" s="258"/>
      <c r="N10" s="259"/>
      <c r="O10" s="259"/>
      <c r="P10" s="260"/>
      <c r="Q10" s="362"/>
      <c r="R10" s="354"/>
      <c r="S10" s="355"/>
    </row>
    <row r="11" spans="2:19">
      <c r="K11" s="261"/>
      <c r="N11" s="261"/>
      <c r="O11" s="261"/>
      <c r="P11" s="261" t="s">
        <v>38</v>
      </c>
      <c r="Q11" s="262">
        <f>SUM(Q3:Q10)</f>
        <v>192.21599999999998</v>
      </c>
      <c r="R11" s="262">
        <f>SUM(R3:R10)</f>
        <v>192.21599999999998</v>
      </c>
      <c r="S11" s="263">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U23"/>
  <sheetViews>
    <sheetView view="pageBreakPreview" topLeftCell="D1" zoomScale="70" zoomScaleNormal="100" zoomScaleSheetLayoutView="70" workbookViewId="0">
      <selection activeCell="S29" sqref="S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7" width="12.109375" style="261" customWidth="1"/>
    <col min="18" max="18" width="12.109375" style="270" customWidth="1"/>
    <col min="19" max="20" width="12.109375" style="261" customWidth="1"/>
    <col min="21" max="21" width="15.6640625" style="261" customWidth="1"/>
    <col min="22" max="16384" width="9.109375" style="214"/>
  </cols>
  <sheetData>
    <row r="1" spans="2:21"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264" t="s">
        <v>157</v>
      </c>
      <c r="S1" s="343" t="s">
        <v>158</v>
      </c>
      <c r="T1" s="344" t="s">
        <v>132</v>
      </c>
      <c r="U1" s="343" t="s">
        <v>133</v>
      </c>
    </row>
    <row r="2" spans="2:21" ht="15" thickBot="1">
      <c r="B2" s="219" t="s">
        <v>175</v>
      </c>
      <c r="C2" s="220"/>
      <c r="D2" s="220"/>
      <c r="E2" s="220"/>
      <c r="F2" s="220"/>
      <c r="G2" s="221"/>
      <c r="H2" s="222" t="s">
        <v>122</v>
      </c>
      <c r="I2" s="223" t="s">
        <v>135</v>
      </c>
      <c r="J2" s="223" t="s">
        <v>136</v>
      </c>
      <c r="K2" s="224" t="s">
        <v>137</v>
      </c>
      <c r="L2" s="225"/>
      <c r="M2" s="226" t="s">
        <v>122</v>
      </c>
      <c r="N2" s="223" t="s">
        <v>135</v>
      </c>
      <c r="O2" s="223" t="s">
        <v>136</v>
      </c>
      <c r="P2" s="224" t="s">
        <v>137</v>
      </c>
      <c r="Q2" s="345"/>
      <c r="R2" s="265"/>
      <c r="S2" s="346"/>
      <c r="T2" s="346"/>
      <c r="U2" s="345" t="s">
        <v>138</v>
      </c>
    </row>
    <row r="3" spans="2:21">
      <c r="B3" s="228"/>
      <c r="C3" s="229"/>
      <c r="D3" s="229"/>
      <c r="E3" s="229"/>
      <c r="F3" s="230"/>
      <c r="G3" s="230"/>
      <c r="H3" s="228"/>
      <c r="I3" s="231"/>
      <c r="J3" s="231"/>
      <c r="K3" s="232"/>
      <c r="L3" s="233"/>
      <c r="M3" s="234"/>
      <c r="N3" s="229"/>
      <c r="O3" s="229"/>
      <c r="P3" s="232"/>
      <c r="Q3" s="361"/>
      <c r="R3" s="293"/>
      <c r="S3" s="347"/>
      <c r="T3" s="347"/>
      <c r="U3" s="348"/>
    </row>
    <row r="4" spans="2:21">
      <c r="B4" s="235">
        <v>1</v>
      </c>
      <c r="C4" s="236" t="s">
        <v>176</v>
      </c>
      <c r="D4" s="236" t="s">
        <v>140</v>
      </c>
      <c r="E4" s="237" t="s">
        <v>177</v>
      </c>
      <c r="F4" s="238" t="s">
        <v>142</v>
      </c>
      <c r="G4" s="239"/>
      <c r="H4" s="240">
        <v>1</v>
      </c>
      <c r="I4" s="241">
        <v>38.369999999999997</v>
      </c>
      <c r="J4" s="242">
        <v>4.5999999999999996</v>
      </c>
      <c r="K4" s="243">
        <f>H4*I4*J4</f>
        <v>176.50199999999998</v>
      </c>
      <c r="L4" s="244" t="s">
        <v>143</v>
      </c>
      <c r="M4" s="245">
        <v>1</v>
      </c>
      <c r="N4" s="246">
        <v>1.4</v>
      </c>
      <c r="O4" s="246">
        <v>2</v>
      </c>
      <c r="P4" s="247">
        <f>M4*N4*O4</f>
        <v>2.8</v>
      </c>
      <c r="Q4" s="340">
        <f>K4-SUM(P4:P7)</f>
        <v>157.99759999999998</v>
      </c>
      <c r="R4" s="266"/>
      <c r="S4" s="341">
        <v>157.99759999999998</v>
      </c>
      <c r="T4" s="341">
        <v>157.99759999999998</v>
      </c>
      <c r="U4" s="342">
        <f>Q4-T4</f>
        <v>0</v>
      </c>
    </row>
    <row r="5" spans="2:21">
      <c r="B5" s="240"/>
      <c r="C5" s="237" t="s">
        <v>144</v>
      </c>
      <c r="D5" s="248"/>
      <c r="E5" s="237"/>
      <c r="F5" s="238"/>
      <c r="G5" s="239"/>
      <c r="H5" s="240"/>
      <c r="I5" s="241"/>
      <c r="J5" s="242"/>
      <c r="K5" s="243"/>
      <c r="L5" s="244" t="s">
        <v>143</v>
      </c>
      <c r="M5" s="245">
        <v>1</v>
      </c>
      <c r="N5" s="246">
        <v>1.1000000000000001</v>
      </c>
      <c r="O5" s="246">
        <v>2</v>
      </c>
      <c r="P5" s="247">
        <f>M5*N5*O5</f>
        <v>2.2000000000000002</v>
      </c>
      <c r="Q5" s="340"/>
      <c r="R5" s="266"/>
      <c r="S5" s="341"/>
      <c r="T5" s="341"/>
      <c r="U5" s="342"/>
    </row>
    <row r="6" spans="2:21">
      <c r="B6" s="240"/>
      <c r="C6" s="237" t="s">
        <v>178</v>
      </c>
      <c r="D6" s="248"/>
      <c r="E6" s="237"/>
      <c r="F6" s="238"/>
      <c r="G6" s="239"/>
      <c r="H6" s="240"/>
      <c r="I6" s="241"/>
      <c r="J6" s="242"/>
      <c r="K6" s="243"/>
      <c r="L6" s="244" t="s">
        <v>179</v>
      </c>
      <c r="M6" s="245">
        <v>1</v>
      </c>
      <c r="N6" s="246">
        <v>0.76</v>
      </c>
      <c r="O6" s="246">
        <v>1.19</v>
      </c>
      <c r="P6" s="247">
        <f>M6*N6*O6</f>
        <v>0.90439999999999998</v>
      </c>
      <c r="Q6" s="340"/>
      <c r="R6" s="266"/>
      <c r="S6" s="341"/>
      <c r="T6" s="341"/>
      <c r="U6" s="342"/>
    </row>
    <row r="7" spans="2:21">
      <c r="B7" s="240"/>
      <c r="C7" s="236" t="s">
        <v>180</v>
      </c>
      <c r="D7" s="248"/>
      <c r="E7" s="236"/>
      <c r="F7" s="238"/>
      <c r="G7" s="239"/>
      <c r="H7" s="240"/>
      <c r="I7" s="241"/>
      <c r="J7" s="242"/>
      <c r="K7" s="243"/>
      <c r="L7" s="244" t="s">
        <v>143</v>
      </c>
      <c r="M7" s="245">
        <v>2</v>
      </c>
      <c r="N7" s="246">
        <v>2.1</v>
      </c>
      <c r="O7" s="246">
        <v>3</v>
      </c>
      <c r="P7" s="247">
        <f>M7*N7*O7</f>
        <v>12.600000000000001</v>
      </c>
      <c r="Q7" s="340"/>
      <c r="R7" s="266"/>
      <c r="S7" s="341"/>
      <c r="T7" s="341"/>
      <c r="U7" s="342"/>
    </row>
    <row r="8" spans="2:21">
      <c r="B8" s="240"/>
      <c r="C8" s="236"/>
      <c r="D8" s="248"/>
      <c r="E8" s="236"/>
      <c r="F8" s="238"/>
      <c r="G8" s="239"/>
      <c r="H8" s="240"/>
      <c r="I8" s="241"/>
      <c r="J8" s="242"/>
      <c r="K8" s="243"/>
      <c r="L8" s="244"/>
      <c r="M8" s="245"/>
      <c r="N8" s="246"/>
      <c r="O8" s="246"/>
      <c r="P8" s="247"/>
      <c r="Q8" s="340"/>
      <c r="R8" s="266"/>
      <c r="S8" s="341"/>
      <c r="T8" s="341"/>
      <c r="U8" s="342"/>
    </row>
    <row r="9" spans="2:21">
      <c r="B9" s="235">
        <v>2</v>
      </c>
      <c r="C9" s="236" t="s">
        <v>176</v>
      </c>
      <c r="D9" s="236" t="s">
        <v>145</v>
      </c>
      <c r="E9" s="237" t="s">
        <v>177</v>
      </c>
      <c r="F9" s="238" t="s">
        <v>146</v>
      </c>
      <c r="G9" s="239"/>
      <c r="H9" s="240">
        <v>1</v>
      </c>
      <c r="I9" s="241">
        <v>38.369999999999997</v>
      </c>
      <c r="J9" s="242">
        <v>7.4</v>
      </c>
      <c r="K9" s="243">
        <f>H9*I9*J9</f>
        <v>283.93799999999999</v>
      </c>
      <c r="L9" s="244" t="s">
        <v>143</v>
      </c>
      <c r="M9" s="245">
        <v>1</v>
      </c>
      <c r="N9" s="246">
        <v>1.2</v>
      </c>
      <c r="O9" s="246">
        <v>1.73</v>
      </c>
      <c r="P9" s="247">
        <f>M9*N9*O9</f>
        <v>2.0760000000000001</v>
      </c>
      <c r="Q9" s="340">
        <f>K9-SUM(P9:P11)</f>
        <v>281.86199999999997</v>
      </c>
      <c r="R9" s="266"/>
      <c r="S9" s="341">
        <v>281.86200000000002</v>
      </c>
      <c r="T9" s="341">
        <v>281.86200000000002</v>
      </c>
      <c r="U9" s="342">
        <f>Q9-T9</f>
        <v>0</v>
      </c>
    </row>
    <row r="10" spans="2:21">
      <c r="B10" s="240"/>
      <c r="C10" s="237" t="s">
        <v>147</v>
      </c>
      <c r="D10" s="248"/>
      <c r="E10" s="237"/>
      <c r="F10" s="238"/>
      <c r="G10" s="239"/>
      <c r="H10" s="240"/>
      <c r="I10" s="241"/>
      <c r="J10" s="242"/>
      <c r="K10" s="243"/>
      <c r="L10" s="244"/>
      <c r="M10" s="245"/>
      <c r="N10" s="246"/>
      <c r="O10" s="246"/>
      <c r="P10" s="247"/>
      <c r="Q10" s="340"/>
      <c r="R10" s="266"/>
      <c r="S10" s="341"/>
      <c r="T10" s="341"/>
      <c r="U10" s="342"/>
    </row>
    <row r="11" spans="2:21">
      <c r="B11" s="240"/>
      <c r="C11" s="237"/>
      <c r="D11" s="248"/>
      <c r="E11" s="236"/>
      <c r="F11" s="238"/>
      <c r="G11" s="239"/>
      <c r="H11" s="240"/>
      <c r="I11" s="241"/>
      <c r="J11" s="242"/>
      <c r="K11" s="243"/>
      <c r="L11" s="244"/>
      <c r="M11" s="245"/>
      <c r="N11" s="246"/>
      <c r="O11" s="246"/>
      <c r="P11" s="247"/>
      <c r="Q11" s="340"/>
      <c r="R11" s="266"/>
      <c r="S11" s="341"/>
      <c r="T11" s="341"/>
      <c r="U11" s="363"/>
    </row>
    <row r="12" spans="2:21">
      <c r="B12" s="240"/>
      <c r="C12" s="237"/>
      <c r="D12" s="248"/>
      <c r="E12" s="236"/>
      <c r="F12" s="238"/>
      <c r="G12" s="239"/>
      <c r="H12" s="240"/>
      <c r="I12" s="241"/>
      <c r="J12" s="242"/>
      <c r="K12" s="243"/>
      <c r="L12" s="244"/>
      <c r="M12" s="245"/>
      <c r="N12" s="246"/>
      <c r="O12" s="246"/>
      <c r="P12" s="247"/>
      <c r="Q12" s="340"/>
      <c r="R12" s="266"/>
      <c r="S12" s="341"/>
      <c r="T12" s="341"/>
      <c r="U12" s="360"/>
    </row>
    <row r="13" spans="2:21">
      <c r="B13" s="235">
        <v>3</v>
      </c>
      <c r="C13" s="236" t="s">
        <v>181</v>
      </c>
      <c r="D13" s="236" t="s">
        <v>140</v>
      </c>
      <c r="E13" s="236" t="s">
        <v>182</v>
      </c>
      <c r="F13" s="238" t="s">
        <v>183</v>
      </c>
      <c r="G13" s="239"/>
      <c r="H13" s="240">
        <v>1</v>
      </c>
      <c r="I13" s="241">
        <v>4</v>
      </c>
      <c r="J13" s="242">
        <v>3.82</v>
      </c>
      <c r="K13" s="243">
        <f>H13*I13*J13</f>
        <v>15.28</v>
      </c>
      <c r="L13" s="244" t="s">
        <v>143</v>
      </c>
      <c r="M13" s="245">
        <v>1</v>
      </c>
      <c r="N13" s="246">
        <v>1.2</v>
      </c>
      <c r="O13" s="246">
        <v>2</v>
      </c>
      <c r="P13" s="247">
        <f>M13*N13*O13</f>
        <v>2.4</v>
      </c>
      <c r="Q13" s="340">
        <f>SUM(K13:K14)-P13</f>
        <v>17.263000000000002</v>
      </c>
      <c r="R13" s="266"/>
      <c r="S13" s="341">
        <v>17.263000000000002</v>
      </c>
      <c r="T13" s="341">
        <v>17.263000000000002</v>
      </c>
      <c r="U13" s="342">
        <f>Q13-T13</f>
        <v>0</v>
      </c>
    </row>
    <row r="14" spans="2:21">
      <c r="B14" s="240"/>
      <c r="C14" s="236" t="s">
        <v>184</v>
      </c>
      <c r="D14" s="236"/>
      <c r="E14" s="236"/>
      <c r="F14" s="238"/>
      <c r="G14" s="239"/>
      <c r="H14" s="240">
        <v>1</v>
      </c>
      <c r="I14" s="241">
        <v>0.9</v>
      </c>
      <c r="J14" s="241">
        <v>4.87</v>
      </c>
      <c r="K14" s="243">
        <f>H14*I14*J14</f>
        <v>4.383</v>
      </c>
      <c r="L14" s="244"/>
      <c r="M14" s="245"/>
      <c r="N14" s="246"/>
      <c r="O14" s="246"/>
      <c r="P14" s="247"/>
      <c r="Q14" s="340"/>
      <c r="R14" s="266"/>
      <c r="S14" s="341"/>
      <c r="T14" s="341"/>
      <c r="U14" s="342"/>
    </row>
    <row r="15" spans="2:21">
      <c r="B15" s="240"/>
      <c r="C15" s="236"/>
      <c r="D15" s="236"/>
      <c r="E15" s="236"/>
      <c r="F15" s="238"/>
      <c r="G15" s="239"/>
      <c r="H15" s="240"/>
      <c r="I15" s="241"/>
      <c r="J15" s="241"/>
      <c r="K15" s="243"/>
      <c r="L15" s="244"/>
      <c r="M15" s="245"/>
      <c r="N15" s="246"/>
      <c r="O15" s="246"/>
      <c r="P15" s="247"/>
      <c r="Q15" s="340"/>
      <c r="R15" s="266"/>
      <c r="S15" s="341"/>
      <c r="T15" s="341"/>
      <c r="U15" s="342"/>
    </row>
    <row r="16" spans="2:21">
      <c r="B16" s="235">
        <v>4</v>
      </c>
      <c r="C16" s="236" t="s">
        <v>181</v>
      </c>
      <c r="D16" s="236" t="s">
        <v>185</v>
      </c>
      <c r="E16" s="236" t="s">
        <v>186</v>
      </c>
      <c r="F16" s="238" t="s">
        <v>183</v>
      </c>
      <c r="G16" s="239"/>
      <c r="H16" s="240">
        <v>1</v>
      </c>
      <c r="I16" s="241">
        <v>11.53</v>
      </c>
      <c r="J16" s="242">
        <v>4.22</v>
      </c>
      <c r="K16" s="243">
        <f>H16*I16*J16</f>
        <v>48.656599999999997</v>
      </c>
      <c r="L16" s="244" t="s">
        <v>187</v>
      </c>
      <c r="M16" s="245">
        <v>1</v>
      </c>
      <c r="N16" s="246">
        <v>1.2</v>
      </c>
      <c r="O16" s="246">
        <v>1.7</v>
      </c>
      <c r="P16" s="247">
        <f>M16*N16*O16</f>
        <v>2.04</v>
      </c>
      <c r="Q16" s="340">
        <f>K16-P16-P17</f>
        <v>44.056599999999996</v>
      </c>
      <c r="R16" s="266"/>
      <c r="S16" s="341">
        <v>44.056599999999996</v>
      </c>
      <c r="T16" s="341">
        <v>44.056599999999996</v>
      </c>
      <c r="U16" s="342">
        <f>Q16-T16</f>
        <v>0</v>
      </c>
    </row>
    <row r="17" spans="2:21">
      <c r="B17" s="240"/>
      <c r="C17" s="236" t="s">
        <v>188</v>
      </c>
      <c r="D17" s="248"/>
      <c r="E17" s="236"/>
      <c r="F17" s="238"/>
      <c r="G17" s="239"/>
      <c r="H17" s="240"/>
      <c r="I17" s="241"/>
      <c r="J17" s="242"/>
      <c r="K17" s="243"/>
      <c r="L17" s="244"/>
      <c r="M17" s="245">
        <v>2</v>
      </c>
      <c r="N17" s="246">
        <v>0.8</v>
      </c>
      <c r="O17" s="246">
        <v>1.6</v>
      </c>
      <c r="P17" s="247">
        <f>M17*N17*O17</f>
        <v>2.5600000000000005</v>
      </c>
      <c r="Q17" s="340"/>
      <c r="R17" s="266"/>
      <c r="S17" s="341"/>
      <c r="T17" s="341"/>
      <c r="U17" s="342"/>
    </row>
    <row r="18" spans="2:21">
      <c r="B18" s="240"/>
      <c r="C18" s="236"/>
      <c r="D18" s="248"/>
      <c r="E18" s="236"/>
      <c r="F18" s="238"/>
      <c r="G18" s="239"/>
      <c r="H18" s="240"/>
      <c r="I18" s="241"/>
      <c r="J18" s="242"/>
      <c r="K18" s="243"/>
      <c r="L18" s="244"/>
      <c r="M18" s="245"/>
      <c r="N18" s="246"/>
      <c r="O18" s="246"/>
      <c r="P18" s="247"/>
      <c r="Q18" s="340"/>
      <c r="R18" s="266"/>
      <c r="S18" s="341"/>
      <c r="T18" s="341"/>
      <c r="U18" s="342"/>
    </row>
    <row r="19" spans="2:21">
      <c r="B19" s="240">
        <v>5</v>
      </c>
      <c r="C19" s="236" t="s">
        <v>189</v>
      </c>
      <c r="D19" s="236" t="s">
        <v>190</v>
      </c>
      <c r="E19" s="236" t="s">
        <v>191</v>
      </c>
      <c r="F19" s="238" t="s">
        <v>192</v>
      </c>
      <c r="G19" s="239"/>
      <c r="H19" s="240">
        <v>1</v>
      </c>
      <c r="I19" s="241">
        <v>21.97</v>
      </c>
      <c r="J19" s="242">
        <v>9.92</v>
      </c>
      <c r="K19" s="243">
        <v>217.94</v>
      </c>
      <c r="L19" s="244"/>
      <c r="M19" s="245">
        <v>0</v>
      </c>
      <c r="N19" s="246">
        <v>0</v>
      </c>
      <c r="O19" s="246">
        <v>0</v>
      </c>
      <c r="P19" s="247">
        <v>0</v>
      </c>
      <c r="Q19" s="340">
        <f>K19-P19-P20</f>
        <v>217.94</v>
      </c>
      <c r="R19" s="266"/>
      <c r="S19" s="341">
        <v>217.94</v>
      </c>
      <c r="T19" s="341">
        <v>217.94</v>
      </c>
      <c r="U19" s="342">
        <f>Q19-T19</f>
        <v>0</v>
      </c>
    </row>
    <row r="20" spans="2:21">
      <c r="B20" s="240"/>
      <c r="C20" s="236" t="s">
        <v>193</v>
      </c>
      <c r="D20" s="236"/>
      <c r="E20" s="236"/>
      <c r="F20" s="238"/>
      <c r="G20" s="239"/>
      <c r="H20" s="240"/>
      <c r="I20" s="241"/>
      <c r="J20" s="241"/>
      <c r="K20" s="243"/>
      <c r="L20" s="244"/>
      <c r="M20" s="245"/>
      <c r="N20" s="246"/>
      <c r="O20" s="246"/>
      <c r="P20" s="247"/>
      <c r="Q20" s="340"/>
      <c r="R20" s="266"/>
      <c r="S20" s="341"/>
      <c r="T20" s="341"/>
      <c r="U20" s="342"/>
    </row>
    <row r="21" spans="2:21">
      <c r="B21" s="240"/>
      <c r="C21" s="236"/>
      <c r="D21" s="236"/>
      <c r="E21" s="236"/>
      <c r="F21" s="238"/>
      <c r="G21" s="239"/>
      <c r="H21" s="240"/>
      <c r="I21" s="241"/>
      <c r="J21" s="242"/>
      <c r="K21" s="243"/>
      <c r="L21" s="244"/>
      <c r="M21" s="245"/>
      <c r="N21" s="246"/>
      <c r="O21" s="246"/>
      <c r="P21" s="247"/>
      <c r="Q21" s="340"/>
      <c r="R21" s="266"/>
      <c r="S21" s="341"/>
      <c r="T21" s="341"/>
      <c r="U21" s="342"/>
    </row>
    <row r="22" spans="2:21" ht="15" customHeight="1" thickBot="1">
      <c r="B22" s="250"/>
      <c r="C22" s="251"/>
      <c r="D22" s="251"/>
      <c r="E22" s="251"/>
      <c r="F22" s="252"/>
      <c r="G22" s="253"/>
      <c r="H22" s="254"/>
      <c r="I22" s="255"/>
      <c r="J22" s="255"/>
      <c r="K22" s="256"/>
      <c r="L22" s="257"/>
      <c r="M22" s="258"/>
      <c r="N22" s="259"/>
      <c r="O22" s="259"/>
      <c r="P22" s="260"/>
      <c r="Q22" s="362"/>
      <c r="R22" s="294"/>
      <c r="S22" s="353"/>
      <c r="T22" s="354"/>
      <c r="U22" s="355"/>
    </row>
    <row r="23" spans="2:21">
      <c r="K23" s="261"/>
      <c r="N23" s="261"/>
      <c r="O23" s="261"/>
      <c r="P23" s="261" t="s">
        <v>38</v>
      </c>
      <c r="Q23" s="262">
        <f>SUM(Q3:Q22)</f>
        <v>719.11919999999986</v>
      </c>
      <c r="R23" s="268"/>
      <c r="S23" s="262">
        <f>SUM(S4:S22)</f>
        <v>719.11919999999998</v>
      </c>
      <c r="T23" s="262">
        <f>SUM(T4:T22)</f>
        <v>719.11919999999998</v>
      </c>
      <c r="U23" s="263">
        <f>SUM(U3:U22)</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U29"/>
  <sheetViews>
    <sheetView view="pageBreakPreview" zoomScale="70" zoomScaleNormal="100" zoomScaleSheetLayoutView="70" workbookViewId="0">
      <selection activeCell="W27" sqref="W27"/>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7" width="12.109375" style="261" customWidth="1"/>
    <col min="18" max="18" width="12.109375" style="270" customWidth="1"/>
    <col min="19" max="20" width="12.109375" style="261" customWidth="1"/>
    <col min="21" max="21" width="15.6640625" style="261" customWidth="1"/>
    <col min="22" max="16384" width="9.109375" style="214"/>
  </cols>
  <sheetData>
    <row r="1" spans="2:21"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264" t="s">
        <v>157</v>
      </c>
      <c r="S1" s="343" t="s">
        <v>158</v>
      </c>
      <c r="T1" s="344" t="s">
        <v>132</v>
      </c>
      <c r="U1" s="343" t="s">
        <v>133</v>
      </c>
    </row>
    <row r="2" spans="2:21" ht="15" thickBot="1">
      <c r="B2" s="219" t="s">
        <v>194</v>
      </c>
      <c r="C2" s="220"/>
      <c r="D2" s="220"/>
      <c r="E2" s="220"/>
      <c r="F2" s="220"/>
      <c r="G2" s="221"/>
      <c r="H2" s="222" t="s">
        <v>122</v>
      </c>
      <c r="I2" s="223" t="s">
        <v>135</v>
      </c>
      <c r="J2" s="223" t="s">
        <v>136</v>
      </c>
      <c r="K2" s="224" t="s">
        <v>137</v>
      </c>
      <c r="L2" s="225"/>
      <c r="M2" s="226" t="s">
        <v>122</v>
      </c>
      <c r="N2" s="223" t="s">
        <v>135</v>
      </c>
      <c r="O2" s="223" t="s">
        <v>136</v>
      </c>
      <c r="P2" s="224" t="s">
        <v>137</v>
      </c>
      <c r="Q2" s="345"/>
      <c r="R2" s="265"/>
      <c r="S2" s="346"/>
      <c r="T2" s="346"/>
      <c r="U2" s="345" t="s">
        <v>138</v>
      </c>
    </row>
    <row r="3" spans="2:21">
      <c r="B3" s="228"/>
      <c r="C3" s="229"/>
      <c r="D3" s="229"/>
      <c r="E3" s="229"/>
      <c r="F3" s="230"/>
      <c r="G3" s="230"/>
      <c r="H3" s="228"/>
      <c r="I3" s="231"/>
      <c r="J3" s="231"/>
      <c r="K3" s="232"/>
      <c r="L3" s="233"/>
      <c r="M3" s="234"/>
      <c r="N3" s="229"/>
      <c r="O3" s="229"/>
      <c r="P3" s="232"/>
      <c r="Q3" s="361"/>
      <c r="R3" s="293"/>
      <c r="S3" s="347"/>
      <c r="T3" s="347"/>
      <c r="U3" s="348"/>
    </row>
    <row r="4" spans="2:21">
      <c r="B4" s="235">
        <v>1</v>
      </c>
      <c r="C4" s="236" t="s">
        <v>176</v>
      </c>
      <c r="D4" s="236" t="s">
        <v>140</v>
      </c>
      <c r="E4" s="237" t="s">
        <v>177</v>
      </c>
      <c r="F4" s="238" t="s">
        <v>142</v>
      </c>
      <c r="G4" s="239"/>
      <c r="H4" s="240">
        <v>1</v>
      </c>
      <c r="I4" s="241">
        <v>38.369999999999997</v>
      </c>
      <c r="J4" s="242">
        <v>4.5999999999999996</v>
      </c>
      <c r="K4" s="243">
        <f>H4*I4*J4</f>
        <v>176.50199999999998</v>
      </c>
      <c r="L4" s="244" t="s">
        <v>143</v>
      </c>
      <c r="M4" s="245">
        <v>1</v>
      </c>
      <c r="N4" s="246">
        <v>1.4</v>
      </c>
      <c r="O4" s="246">
        <v>2</v>
      </c>
      <c r="P4" s="247">
        <f t="shared" ref="P4:P9" si="0">M4*N4*O4</f>
        <v>2.8</v>
      </c>
      <c r="Q4" s="340">
        <f>K4-SUM(P4:P7)</f>
        <v>157.99759999999998</v>
      </c>
      <c r="R4" s="266"/>
      <c r="S4" s="341">
        <v>157.99759999999998</v>
      </c>
      <c r="T4" s="341">
        <v>157.99759999999998</v>
      </c>
      <c r="U4" s="342">
        <f>Q4-T4</f>
        <v>0</v>
      </c>
    </row>
    <row r="5" spans="2:21">
      <c r="B5" s="240"/>
      <c r="C5" s="237" t="s">
        <v>149</v>
      </c>
      <c r="D5" s="248"/>
      <c r="E5" s="237"/>
      <c r="F5" s="238"/>
      <c r="G5" s="239"/>
      <c r="H5" s="240"/>
      <c r="I5" s="241"/>
      <c r="J5" s="242"/>
      <c r="K5" s="243"/>
      <c r="L5" s="244" t="s">
        <v>143</v>
      </c>
      <c r="M5" s="245">
        <v>1</v>
      </c>
      <c r="N5" s="246">
        <v>1.1000000000000001</v>
      </c>
      <c r="O5" s="246">
        <v>2</v>
      </c>
      <c r="P5" s="247">
        <f t="shared" si="0"/>
        <v>2.2000000000000002</v>
      </c>
      <c r="Q5" s="340"/>
      <c r="R5" s="266"/>
      <c r="S5" s="341"/>
      <c r="T5" s="341"/>
      <c r="U5" s="342"/>
    </row>
    <row r="6" spans="2:21">
      <c r="B6" s="240"/>
      <c r="C6" s="237" t="s">
        <v>195</v>
      </c>
      <c r="D6" s="248"/>
      <c r="E6" s="237"/>
      <c r="F6" s="238"/>
      <c r="G6" s="239"/>
      <c r="H6" s="240"/>
      <c r="I6" s="241"/>
      <c r="J6" s="242"/>
      <c r="K6" s="243"/>
      <c r="L6" s="244" t="s">
        <v>179</v>
      </c>
      <c r="M6" s="245">
        <v>1</v>
      </c>
      <c r="N6" s="246">
        <v>0.76</v>
      </c>
      <c r="O6" s="246">
        <v>1.19</v>
      </c>
      <c r="P6" s="247">
        <f t="shared" si="0"/>
        <v>0.90439999999999998</v>
      </c>
      <c r="Q6" s="340"/>
      <c r="R6" s="266"/>
      <c r="S6" s="341"/>
      <c r="T6" s="341"/>
      <c r="U6" s="342"/>
    </row>
    <row r="7" spans="2:21">
      <c r="B7" s="240"/>
      <c r="C7" s="236"/>
      <c r="D7" s="248"/>
      <c r="E7" s="236"/>
      <c r="F7" s="238"/>
      <c r="G7" s="239"/>
      <c r="H7" s="240"/>
      <c r="I7" s="241"/>
      <c r="J7" s="241"/>
      <c r="K7" s="243"/>
      <c r="L7" s="244" t="s">
        <v>143</v>
      </c>
      <c r="M7" s="245">
        <v>2</v>
      </c>
      <c r="N7" s="246">
        <v>2.1</v>
      </c>
      <c r="O7" s="246">
        <v>3</v>
      </c>
      <c r="P7" s="247">
        <f t="shared" si="0"/>
        <v>12.600000000000001</v>
      </c>
      <c r="Q7" s="340"/>
      <c r="R7" s="266"/>
      <c r="S7" s="341"/>
      <c r="T7" s="341"/>
      <c r="U7" s="342"/>
    </row>
    <row r="8" spans="2:21">
      <c r="B8" s="240"/>
      <c r="C8" s="236"/>
      <c r="D8" s="248"/>
      <c r="E8" s="236"/>
      <c r="F8" s="238"/>
      <c r="G8" s="239"/>
      <c r="H8" s="240"/>
      <c r="I8" s="241"/>
      <c r="J8" s="242"/>
      <c r="K8" s="243"/>
      <c r="L8" s="244"/>
      <c r="M8" s="245"/>
      <c r="N8" s="246"/>
      <c r="O8" s="246"/>
      <c r="P8" s="247"/>
      <c r="Q8" s="340"/>
      <c r="R8" s="266"/>
      <c r="S8" s="341"/>
      <c r="T8" s="341"/>
      <c r="U8" s="342"/>
    </row>
    <row r="9" spans="2:21">
      <c r="B9" s="235">
        <v>2</v>
      </c>
      <c r="C9" s="236" t="s">
        <v>176</v>
      </c>
      <c r="D9" s="236" t="s">
        <v>145</v>
      </c>
      <c r="E9" s="237" t="s">
        <v>177</v>
      </c>
      <c r="F9" s="238" t="s">
        <v>146</v>
      </c>
      <c r="G9" s="239"/>
      <c r="H9" s="240">
        <v>1</v>
      </c>
      <c r="I9" s="241">
        <v>38.369999999999997</v>
      </c>
      <c r="J9" s="242">
        <v>7.4</v>
      </c>
      <c r="K9" s="243">
        <f t="shared" ref="K9" si="1">H9*I9*J9</f>
        <v>283.93799999999999</v>
      </c>
      <c r="L9" s="244" t="s">
        <v>143</v>
      </c>
      <c r="M9" s="245">
        <v>1</v>
      </c>
      <c r="N9" s="246">
        <v>1.2</v>
      </c>
      <c r="O9" s="246">
        <v>1.73</v>
      </c>
      <c r="P9" s="247">
        <f t="shared" si="0"/>
        <v>2.0760000000000001</v>
      </c>
      <c r="Q9" s="340">
        <f>K9-SUM(P9:P11)</f>
        <v>281.86199999999997</v>
      </c>
      <c r="R9" s="266"/>
      <c r="S9" s="341">
        <v>281.86199999999997</v>
      </c>
      <c r="T9" s="341">
        <v>281.86199999999997</v>
      </c>
      <c r="U9" s="342">
        <f>Q9-T9</f>
        <v>0</v>
      </c>
    </row>
    <row r="10" spans="2:21">
      <c r="B10" s="240"/>
      <c r="C10" s="237" t="s">
        <v>150</v>
      </c>
      <c r="D10" s="248"/>
      <c r="E10" s="237"/>
      <c r="F10" s="238"/>
      <c r="G10" s="239"/>
      <c r="H10" s="240"/>
      <c r="I10" s="241"/>
      <c r="J10" s="242"/>
      <c r="K10" s="243"/>
      <c r="L10" s="244"/>
      <c r="M10" s="245"/>
      <c r="N10" s="246"/>
      <c r="O10" s="246"/>
      <c r="P10" s="247"/>
      <c r="Q10" s="340"/>
      <c r="R10" s="266"/>
      <c r="S10" s="341"/>
      <c r="T10" s="341"/>
      <c r="U10" s="342"/>
    </row>
    <row r="11" spans="2:21">
      <c r="B11" s="240"/>
      <c r="C11" s="237"/>
      <c r="D11" s="248"/>
      <c r="E11" s="236"/>
      <c r="F11" s="238"/>
      <c r="G11" s="239"/>
      <c r="H11" s="240"/>
      <c r="I11" s="241"/>
      <c r="J11" s="242"/>
      <c r="K11" s="243"/>
      <c r="L11" s="244"/>
      <c r="M11" s="245"/>
      <c r="N11" s="246"/>
      <c r="O11" s="246"/>
      <c r="P11" s="247"/>
      <c r="Q11" s="340"/>
      <c r="R11" s="266"/>
      <c r="S11" s="341"/>
      <c r="T11" s="341"/>
      <c r="U11" s="363"/>
    </row>
    <row r="12" spans="2:21">
      <c r="B12" s="240"/>
      <c r="C12" s="237"/>
      <c r="D12" s="248"/>
      <c r="E12" s="236"/>
      <c r="F12" s="238"/>
      <c r="G12" s="239"/>
      <c r="H12" s="240"/>
      <c r="I12" s="241"/>
      <c r="J12" s="242"/>
      <c r="K12" s="243"/>
      <c r="L12" s="244"/>
      <c r="M12" s="245"/>
      <c r="N12" s="246"/>
      <c r="O12" s="246"/>
      <c r="P12" s="247"/>
      <c r="Q12" s="340"/>
      <c r="R12" s="266"/>
      <c r="S12" s="341"/>
      <c r="T12" s="341"/>
      <c r="U12" s="360"/>
    </row>
    <row r="13" spans="2:21">
      <c r="B13" s="235">
        <v>3</v>
      </c>
      <c r="C13" s="236" t="s">
        <v>181</v>
      </c>
      <c r="D13" s="236" t="s">
        <v>140</v>
      </c>
      <c r="E13" s="236" t="s">
        <v>182</v>
      </c>
      <c r="F13" s="238" t="s">
        <v>183</v>
      </c>
      <c r="G13" s="239"/>
      <c r="H13" s="240">
        <v>1</v>
      </c>
      <c r="I13" s="241">
        <v>4</v>
      </c>
      <c r="J13" s="242">
        <v>3.82</v>
      </c>
      <c r="K13" s="286">
        <f t="shared" ref="K13:K16" si="2">H13*I13*J13</f>
        <v>15.28</v>
      </c>
      <c r="L13" s="244" t="s">
        <v>143</v>
      </c>
      <c r="M13" s="245">
        <v>1</v>
      </c>
      <c r="N13" s="246">
        <v>1.2</v>
      </c>
      <c r="O13" s="246">
        <v>2</v>
      </c>
      <c r="P13" s="247">
        <f t="shared" ref="P13" si="3">M13*N13*O13</f>
        <v>2.4</v>
      </c>
      <c r="Q13" s="340">
        <f>SUM(K13:K14)-P13</f>
        <v>17.263000000000002</v>
      </c>
      <c r="R13" s="266"/>
      <c r="S13" s="341">
        <v>17.263000000000002</v>
      </c>
      <c r="T13" s="341">
        <v>17.263000000000002</v>
      </c>
      <c r="U13" s="342">
        <f>Q13-T13</f>
        <v>0</v>
      </c>
    </row>
    <row r="14" spans="2:21">
      <c r="B14" s="240"/>
      <c r="C14" s="236"/>
      <c r="D14" s="236"/>
      <c r="E14" s="236"/>
      <c r="F14" s="238"/>
      <c r="G14" s="239"/>
      <c r="H14" s="240">
        <v>1</v>
      </c>
      <c r="I14" s="241">
        <v>0.9</v>
      </c>
      <c r="J14" s="241">
        <v>4.87</v>
      </c>
      <c r="K14" s="247">
        <f t="shared" si="2"/>
        <v>4.383</v>
      </c>
      <c r="L14" s="244"/>
      <c r="M14" s="245"/>
      <c r="N14" s="246"/>
      <c r="O14" s="246"/>
      <c r="P14" s="247"/>
      <c r="Q14" s="340"/>
      <c r="R14" s="266"/>
      <c r="S14" s="341"/>
      <c r="T14" s="341"/>
      <c r="U14" s="342"/>
    </row>
    <row r="15" spans="2:21">
      <c r="B15" s="240"/>
      <c r="C15" s="236"/>
      <c r="D15" s="236"/>
      <c r="E15" s="236"/>
      <c r="F15" s="238"/>
      <c r="G15" s="239"/>
      <c r="H15" s="240"/>
      <c r="I15" s="241"/>
      <c r="J15" s="241"/>
      <c r="K15" s="243"/>
      <c r="L15" s="244"/>
      <c r="M15" s="245"/>
      <c r="N15" s="246"/>
      <c r="O15" s="246"/>
      <c r="P15" s="247"/>
      <c r="Q15" s="340"/>
      <c r="R15" s="266"/>
      <c r="S15" s="341"/>
      <c r="T15" s="341"/>
      <c r="U15" s="342"/>
    </row>
    <row r="16" spans="2:21">
      <c r="B16" s="235">
        <v>4</v>
      </c>
      <c r="C16" s="236" t="s">
        <v>181</v>
      </c>
      <c r="D16" s="236" t="s">
        <v>185</v>
      </c>
      <c r="E16" s="236" t="s">
        <v>186</v>
      </c>
      <c r="F16" s="238" t="s">
        <v>183</v>
      </c>
      <c r="G16" s="239"/>
      <c r="H16" s="240">
        <v>1</v>
      </c>
      <c r="I16" s="241">
        <v>11.53</v>
      </c>
      <c r="J16" s="242">
        <v>4.22</v>
      </c>
      <c r="K16" s="247">
        <f t="shared" si="2"/>
        <v>48.656599999999997</v>
      </c>
      <c r="L16" s="244" t="s">
        <v>187</v>
      </c>
      <c r="M16" s="245">
        <v>1</v>
      </c>
      <c r="N16" s="246">
        <v>1.2</v>
      </c>
      <c r="O16" s="246">
        <v>1.7</v>
      </c>
      <c r="P16" s="247">
        <f t="shared" ref="P16:P17" si="4">M16*N16*O16</f>
        <v>2.04</v>
      </c>
      <c r="Q16" s="340">
        <f>K16-P16-P17</f>
        <v>44.056599999999996</v>
      </c>
      <c r="R16" s="266"/>
      <c r="S16" s="341">
        <v>44.056599999999996</v>
      </c>
      <c r="T16" s="341">
        <v>44.056599999999996</v>
      </c>
      <c r="U16" s="342">
        <f>Q16-T16</f>
        <v>0</v>
      </c>
    </row>
    <row r="17" spans="2:21">
      <c r="B17" s="240"/>
      <c r="C17" s="236" t="s">
        <v>188</v>
      </c>
      <c r="D17" s="248"/>
      <c r="E17" s="236"/>
      <c r="F17" s="238"/>
      <c r="G17" s="239"/>
      <c r="H17" s="240"/>
      <c r="I17" s="241"/>
      <c r="J17" s="242"/>
      <c r="K17" s="243"/>
      <c r="L17" s="244"/>
      <c r="M17" s="245">
        <v>2</v>
      </c>
      <c r="N17" s="246">
        <v>0.8</v>
      </c>
      <c r="O17" s="246">
        <v>1.6</v>
      </c>
      <c r="P17" s="247">
        <f t="shared" si="4"/>
        <v>2.5600000000000005</v>
      </c>
      <c r="Q17" s="340"/>
      <c r="R17" s="266"/>
      <c r="S17" s="341"/>
      <c r="T17" s="341"/>
      <c r="U17" s="342"/>
    </row>
    <row r="18" spans="2:21">
      <c r="B18" s="240"/>
      <c r="C18" s="236"/>
      <c r="D18" s="248"/>
      <c r="E18" s="236"/>
      <c r="F18" s="238"/>
      <c r="G18" s="239"/>
      <c r="H18" s="240"/>
      <c r="I18" s="241"/>
      <c r="J18" s="242"/>
      <c r="K18" s="243"/>
      <c r="L18" s="244"/>
      <c r="M18" s="245"/>
      <c r="N18" s="246"/>
      <c r="O18" s="246"/>
      <c r="P18" s="247"/>
      <c r="Q18" s="340"/>
      <c r="R18" s="266"/>
      <c r="S18" s="341"/>
      <c r="T18" s="341"/>
      <c r="U18" s="342"/>
    </row>
    <row r="19" spans="2:21">
      <c r="B19" s="240">
        <v>5</v>
      </c>
      <c r="C19" s="236" t="s">
        <v>196</v>
      </c>
      <c r="D19" s="236" t="s">
        <v>197</v>
      </c>
      <c r="E19" s="236" t="s">
        <v>198</v>
      </c>
      <c r="F19" s="238" t="s">
        <v>192</v>
      </c>
      <c r="G19" s="239"/>
      <c r="H19" s="240">
        <v>2</v>
      </c>
      <c r="I19" s="241">
        <f>K19/J19</f>
        <v>8.189516129032258</v>
      </c>
      <c r="J19" s="242">
        <v>9.92</v>
      </c>
      <c r="K19" s="243">
        <v>81.239999999999995</v>
      </c>
      <c r="L19" s="244"/>
      <c r="M19" s="245"/>
      <c r="N19" s="246"/>
      <c r="O19" s="246"/>
      <c r="P19" s="247"/>
      <c r="Q19" s="340">
        <f>K19-P19-P20</f>
        <v>81.239999999999995</v>
      </c>
      <c r="R19" s="266"/>
      <c r="S19" s="341">
        <v>81.239999999999995</v>
      </c>
      <c r="T19" s="341">
        <v>81.239999999999995</v>
      </c>
      <c r="U19" s="342">
        <f>Q19-T19</f>
        <v>0</v>
      </c>
    </row>
    <row r="20" spans="2:21">
      <c r="B20" s="240"/>
      <c r="C20" s="236" t="s">
        <v>199</v>
      </c>
      <c r="D20" s="236"/>
      <c r="E20" s="237"/>
      <c r="F20" s="238"/>
      <c r="G20" s="239"/>
      <c r="H20" s="240"/>
      <c r="I20" s="241"/>
      <c r="J20" s="242"/>
      <c r="K20" s="243"/>
      <c r="L20" s="244"/>
      <c r="M20" s="245"/>
      <c r="N20" s="246"/>
      <c r="O20" s="246"/>
      <c r="P20" s="247"/>
      <c r="Q20" s="340"/>
      <c r="R20" s="266"/>
      <c r="S20" s="341"/>
      <c r="T20" s="341"/>
      <c r="U20" s="342"/>
    </row>
    <row r="21" spans="2:21">
      <c r="B21" s="240"/>
      <c r="C21" s="279"/>
      <c r="D21" s="236"/>
      <c r="E21" s="282"/>
      <c r="F21" s="273"/>
      <c r="G21" s="239"/>
      <c r="H21" s="240"/>
      <c r="I21" s="277"/>
      <c r="J21" s="287"/>
      <c r="K21" s="243"/>
      <c r="L21" s="244"/>
      <c r="M21" s="245"/>
      <c r="N21" s="246"/>
      <c r="O21" s="246"/>
      <c r="P21" s="247"/>
      <c r="Q21" s="340"/>
      <c r="R21" s="266"/>
      <c r="S21" s="341"/>
      <c r="T21" s="341"/>
      <c r="U21" s="342"/>
    </row>
    <row r="22" spans="2:21">
      <c r="B22" s="240">
        <v>6</v>
      </c>
      <c r="C22" s="279" t="s">
        <v>200</v>
      </c>
      <c r="D22" s="236" t="s">
        <v>190</v>
      </c>
      <c r="E22" s="272" t="s">
        <v>191</v>
      </c>
      <c r="F22" s="273" t="s">
        <v>201</v>
      </c>
      <c r="G22" s="239"/>
      <c r="H22" s="240">
        <v>1</v>
      </c>
      <c r="I22" s="277">
        <v>9.1</v>
      </c>
      <c r="J22" s="277">
        <v>9.92</v>
      </c>
      <c r="K22" s="243">
        <f>H22*I22*J22</f>
        <v>90.271999999999991</v>
      </c>
      <c r="L22" s="244"/>
      <c r="M22" s="245">
        <v>0</v>
      </c>
      <c r="N22" s="246">
        <v>0</v>
      </c>
      <c r="O22" s="246">
        <v>0</v>
      </c>
      <c r="P22" s="247">
        <v>0</v>
      </c>
      <c r="Q22" s="367">
        <f>K22-P22</f>
        <v>90.271999999999991</v>
      </c>
      <c r="R22" s="266">
        <v>0.2</v>
      </c>
      <c r="S22" s="341">
        <f>Q22*R22</f>
        <v>18.054399999999998</v>
      </c>
      <c r="T22" s="341">
        <v>18.054399999999998</v>
      </c>
      <c r="U22" s="283">
        <f>S22-T22</f>
        <v>0</v>
      </c>
    </row>
    <row r="23" spans="2:21">
      <c r="B23" s="240"/>
      <c r="C23" s="276" t="s">
        <v>202</v>
      </c>
      <c r="D23" s="236"/>
      <c r="E23" s="272"/>
      <c r="F23" s="273"/>
      <c r="G23" s="239"/>
      <c r="H23" s="240"/>
      <c r="I23" s="241"/>
      <c r="J23" s="241"/>
      <c r="K23" s="243"/>
      <c r="L23" s="244"/>
      <c r="M23" s="245"/>
      <c r="N23" s="246"/>
      <c r="O23" s="246"/>
      <c r="P23" s="247"/>
      <c r="Q23" s="367"/>
      <c r="R23" s="266"/>
      <c r="S23" s="341"/>
      <c r="T23" s="341"/>
      <c r="U23" s="283"/>
    </row>
    <row r="24" spans="2:21">
      <c r="B24" s="240"/>
      <c r="C24" s="278"/>
      <c r="D24" s="248"/>
      <c r="E24" s="237"/>
      <c r="F24" s="238"/>
      <c r="G24" s="239"/>
      <c r="H24" s="240"/>
      <c r="I24" s="241"/>
      <c r="J24" s="242"/>
      <c r="K24" s="243"/>
      <c r="L24" s="244"/>
      <c r="M24" s="245"/>
      <c r="N24" s="246"/>
      <c r="O24" s="246"/>
      <c r="P24" s="247"/>
      <c r="Q24" s="367"/>
      <c r="R24" s="266"/>
      <c r="S24" s="341"/>
      <c r="T24" s="341"/>
      <c r="U24" s="283"/>
    </row>
    <row r="25" spans="2:21">
      <c r="B25" s="240">
        <v>7</v>
      </c>
      <c r="C25" s="279" t="s">
        <v>203</v>
      </c>
      <c r="D25" s="236" t="s">
        <v>190</v>
      </c>
      <c r="E25" s="272" t="s">
        <v>191</v>
      </c>
      <c r="F25" s="273" t="s">
        <v>201</v>
      </c>
      <c r="G25" s="239"/>
      <c r="H25" s="240">
        <v>1</v>
      </c>
      <c r="I25" s="241">
        <v>1.8</v>
      </c>
      <c r="J25" s="242">
        <v>9.92</v>
      </c>
      <c r="K25" s="243">
        <f>H25*I25*J25</f>
        <v>17.856000000000002</v>
      </c>
      <c r="L25" s="244"/>
      <c r="M25" s="245">
        <v>0</v>
      </c>
      <c r="N25" s="246">
        <v>0</v>
      </c>
      <c r="O25" s="246">
        <v>0</v>
      </c>
      <c r="P25" s="247">
        <v>0</v>
      </c>
      <c r="Q25" s="367">
        <f>K25-P25</f>
        <v>17.856000000000002</v>
      </c>
      <c r="R25" s="266">
        <v>0.2</v>
      </c>
      <c r="S25" s="341">
        <f>Q25*R25</f>
        <v>3.5712000000000006</v>
      </c>
      <c r="T25" s="341">
        <v>3.5712000000000006</v>
      </c>
      <c r="U25" s="283">
        <f>S25-T25</f>
        <v>0</v>
      </c>
    </row>
    <row r="26" spans="2:21">
      <c r="B26" s="240"/>
      <c r="C26" s="276" t="s">
        <v>202</v>
      </c>
      <c r="D26" s="236"/>
      <c r="E26" s="272"/>
      <c r="F26" s="273"/>
      <c r="G26" s="239"/>
      <c r="H26" s="240"/>
      <c r="I26" s="241"/>
      <c r="J26" s="242"/>
      <c r="K26" s="243"/>
      <c r="L26" s="244"/>
      <c r="M26" s="245"/>
      <c r="N26" s="246"/>
      <c r="O26" s="246"/>
      <c r="P26" s="247"/>
      <c r="Q26" s="367"/>
      <c r="R26" s="266"/>
      <c r="S26" s="341"/>
      <c r="T26" s="341"/>
      <c r="U26" s="283"/>
    </row>
    <row r="27" spans="2:21">
      <c r="B27" s="240"/>
      <c r="C27" s="236"/>
      <c r="D27" s="236"/>
      <c r="E27" s="237"/>
      <c r="F27" s="238"/>
      <c r="G27" s="239"/>
      <c r="H27" s="240"/>
      <c r="I27" s="241"/>
      <c r="J27" s="242"/>
      <c r="K27" s="243"/>
      <c r="L27" s="244"/>
      <c r="M27" s="245"/>
      <c r="N27" s="246"/>
      <c r="O27" s="246"/>
      <c r="P27" s="247"/>
      <c r="Q27" s="340"/>
      <c r="R27" s="295"/>
      <c r="S27" s="340"/>
      <c r="T27" s="341"/>
      <c r="U27" s="342"/>
    </row>
    <row r="28" spans="2:21" ht="15" customHeight="1" thickBot="1">
      <c r="B28" s="250"/>
      <c r="C28" s="251"/>
      <c r="D28" s="251"/>
      <c r="E28" s="251"/>
      <c r="F28" s="252"/>
      <c r="G28" s="253"/>
      <c r="H28" s="254"/>
      <c r="I28" s="255"/>
      <c r="J28" s="255"/>
      <c r="K28" s="256"/>
      <c r="L28" s="257"/>
      <c r="M28" s="258"/>
      <c r="N28" s="259"/>
      <c r="O28" s="259"/>
      <c r="P28" s="260"/>
      <c r="Q28" s="362"/>
      <c r="R28" s="296"/>
      <c r="S28" s="362"/>
      <c r="T28" s="354"/>
      <c r="U28" s="355"/>
    </row>
    <row r="29" spans="2:21">
      <c r="K29" s="261"/>
      <c r="N29" s="261"/>
      <c r="O29" s="261"/>
      <c r="P29" s="261" t="s">
        <v>38</v>
      </c>
      <c r="Q29" s="262">
        <f>SUM(Q3:Q28)</f>
        <v>690.54719999999998</v>
      </c>
      <c r="R29" s="268"/>
      <c r="S29" s="262">
        <f>SUM(S4:S28)</f>
        <v>604.0447999999999</v>
      </c>
      <c r="T29" s="262">
        <f>SUM(T4:T28)</f>
        <v>604.0447999999999</v>
      </c>
      <c r="U29" s="263">
        <f>SUM(U4:U28)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S14"/>
  <sheetViews>
    <sheetView view="pageBreakPreview" topLeftCell="M1" zoomScale="70" zoomScaleNormal="100" zoomScaleSheetLayoutView="70" workbookViewId="0">
      <selection activeCell="T28" sqref="T28"/>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204</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240"/>
      <c r="C4" s="236"/>
      <c r="D4" s="248"/>
      <c r="E4" s="236"/>
      <c r="F4" s="238"/>
      <c r="G4" s="239"/>
      <c r="H4" s="240"/>
      <c r="I4" s="241"/>
      <c r="J4" s="242"/>
      <c r="K4" s="243"/>
      <c r="L4" s="244"/>
      <c r="M4" s="245"/>
      <c r="N4" s="246"/>
      <c r="O4" s="246"/>
      <c r="P4" s="247"/>
      <c r="Q4" s="340"/>
      <c r="R4" s="341"/>
      <c r="S4" s="342"/>
    </row>
    <row r="5" spans="2:19">
      <c r="B5" s="240">
        <v>1</v>
      </c>
      <c r="C5" s="236" t="s">
        <v>152</v>
      </c>
      <c r="D5" s="236" t="s">
        <v>205</v>
      </c>
      <c r="E5" s="236" t="s">
        <v>153</v>
      </c>
      <c r="F5" s="238" t="s">
        <v>206</v>
      </c>
      <c r="G5" s="239" t="s">
        <v>155</v>
      </c>
      <c r="H5" s="240">
        <v>1</v>
      </c>
      <c r="I5" s="241">
        <v>4.3600000000000003</v>
      </c>
      <c r="J5" s="242">
        <v>6.36</v>
      </c>
      <c r="K5" s="247">
        <f t="shared" ref="K5:K6" si="0">H5*I5*J5</f>
        <v>27.729600000000005</v>
      </c>
      <c r="L5" s="244"/>
      <c r="M5" s="245"/>
      <c r="N5" s="246"/>
      <c r="O5" s="246"/>
      <c r="P5" s="247"/>
      <c r="Q5" s="340">
        <f>K5-P5-P6</f>
        <v>27.729600000000005</v>
      </c>
      <c r="R5" s="341">
        <v>27.729600000000005</v>
      </c>
      <c r="S5" s="342">
        <f>Q5-R5</f>
        <v>0</v>
      </c>
    </row>
    <row r="6" spans="2:19">
      <c r="B6" s="240"/>
      <c r="C6" s="236" t="s">
        <v>156</v>
      </c>
      <c r="D6" s="248"/>
      <c r="E6" s="236"/>
      <c r="F6" s="238"/>
      <c r="G6" s="239"/>
      <c r="H6" s="240">
        <v>1</v>
      </c>
      <c r="I6" s="241">
        <v>3.55</v>
      </c>
      <c r="J6" s="242">
        <v>6.36</v>
      </c>
      <c r="K6" s="247">
        <f t="shared" si="0"/>
        <v>22.577999999999999</v>
      </c>
      <c r="L6" s="244"/>
      <c r="M6" s="245"/>
      <c r="N6" s="246"/>
      <c r="O6" s="246"/>
      <c r="P6" s="247"/>
      <c r="Q6" s="340">
        <f>K6-P6-P7</f>
        <v>22.577999999999999</v>
      </c>
      <c r="R6" s="341">
        <v>22.577999999999999</v>
      </c>
      <c r="S6" s="342">
        <f>Q6-R6</f>
        <v>0</v>
      </c>
    </row>
    <row r="7" spans="2:19">
      <c r="B7" s="240"/>
      <c r="C7" s="236"/>
      <c r="D7" s="248"/>
      <c r="E7" s="236"/>
      <c r="F7" s="238"/>
      <c r="G7" s="239"/>
      <c r="H7" s="240"/>
      <c r="I7" s="241"/>
      <c r="J7" s="242"/>
      <c r="K7" s="243"/>
      <c r="L7" s="244"/>
      <c r="M7" s="245"/>
      <c r="N7" s="246"/>
      <c r="O7" s="246"/>
      <c r="P7" s="247"/>
      <c r="Q7" s="340"/>
      <c r="R7" s="341"/>
      <c r="S7" s="342"/>
    </row>
    <row r="8" spans="2:19">
      <c r="B8" s="240">
        <v>2</v>
      </c>
      <c r="C8" s="236" t="s">
        <v>207</v>
      </c>
      <c r="D8" s="236" t="s">
        <v>208</v>
      </c>
      <c r="E8" s="236" t="s">
        <v>209</v>
      </c>
      <c r="F8" s="238" t="s">
        <v>206</v>
      </c>
      <c r="G8" s="239" t="s">
        <v>210</v>
      </c>
      <c r="H8" s="240">
        <v>1</v>
      </c>
      <c r="I8" s="241">
        <v>19.059999999999999</v>
      </c>
      <c r="J8" s="242">
        <v>6.36</v>
      </c>
      <c r="K8" s="243">
        <v>121.21</v>
      </c>
      <c r="L8" s="244"/>
      <c r="M8" s="245"/>
      <c r="N8" s="246"/>
      <c r="O8" s="246"/>
      <c r="P8" s="247"/>
      <c r="Q8" s="340">
        <f>K8-P8-P9</f>
        <v>121.21</v>
      </c>
      <c r="R8" s="341">
        <v>121.21</v>
      </c>
      <c r="S8" s="342">
        <f>Q8-R8</f>
        <v>0</v>
      </c>
    </row>
    <row r="9" spans="2:19">
      <c r="B9" s="240"/>
      <c r="C9" s="236"/>
      <c r="D9" s="248"/>
      <c r="E9" s="236"/>
      <c r="F9" s="238"/>
      <c r="G9" s="239"/>
      <c r="H9" s="240"/>
      <c r="I9" s="241"/>
      <c r="J9" s="242"/>
      <c r="K9" s="243"/>
      <c r="L9" s="244"/>
      <c r="M9" s="245"/>
      <c r="N9" s="246"/>
      <c r="O9" s="246"/>
      <c r="P9" s="247"/>
      <c r="Q9" s="340"/>
      <c r="R9" s="341"/>
      <c r="S9" s="342"/>
    </row>
    <row r="10" spans="2:19">
      <c r="B10" s="240"/>
      <c r="C10" s="236"/>
      <c r="D10" s="248"/>
      <c r="E10" s="236"/>
      <c r="F10" s="238"/>
      <c r="G10" s="239"/>
      <c r="H10" s="240"/>
      <c r="I10" s="241"/>
      <c r="J10" s="242"/>
      <c r="K10" s="243"/>
      <c r="L10" s="244"/>
      <c r="M10" s="245"/>
      <c r="N10" s="246"/>
      <c r="O10" s="246"/>
      <c r="P10" s="247"/>
      <c r="Q10" s="340"/>
      <c r="R10" s="341"/>
      <c r="S10" s="342"/>
    </row>
    <row r="11" spans="2:19">
      <c r="B11" s="240"/>
      <c r="C11" s="236"/>
      <c r="D11" s="236"/>
      <c r="E11" s="236"/>
      <c r="F11" s="238"/>
      <c r="G11" s="239"/>
      <c r="H11" s="240"/>
      <c r="I11" s="241"/>
      <c r="J11" s="241"/>
      <c r="K11" s="243"/>
      <c r="L11" s="244"/>
      <c r="M11" s="245"/>
      <c r="N11" s="246"/>
      <c r="O11" s="246"/>
      <c r="P11" s="247"/>
      <c r="Q11" s="340"/>
      <c r="R11" s="341"/>
      <c r="S11" s="342"/>
    </row>
    <row r="12" spans="2:19">
      <c r="B12" s="240"/>
      <c r="C12" s="236"/>
      <c r="D12" s="236"/>
      <c r="E12" s="237"/>
      <c r="F12" s="238"/>
      <c r="G12" s="239"/>
      <c r="H12" s="240"/>
      <c r="I12" s="241"/>
      <c r="J12" s="242"/>
      <c r="K12" s="243"/>
      <c r="L12" s="244"/>
      <c r="M12" s="245"/>
      <c r="N12" s="246"/>
      <c r="O12" s="246"/>
      <c r="P12" s="247"/>
      <c r="Q12" s="340"/>
      <c r="R12" s="341"/>
      <c r="S12" s="342"/>
    </row>
    <row r="13" spans="2:19" ht="15" customHeight="1" thickBot="1">
      <c r="B13" s="250"/>
      <c r="C13" s="251"/>
      <c r="D13" s="251"/>
      <c r="E13" s="251"/>
      <c r="F13" s="252"/>
      <c r="G13" s="253"/>
      <c r="H13" s="254"/>
      <c r="I13" s="255"/>
      <c r="J13" s="255"/>
      <c r="K13" s="256"/>
      <c r="L13" s="257"/>
      <c r="M13" s="258"/>
      <c r="N13" s="259"/>
      <c r="O13" s="259"/>
      <c r="P13" s="260"/>
      <c r="Q13" s="362"/>
      <c r="R13" s="354"/>
      <c r="S13" s="355"/>
    </row>
    <row r="14" spans="2:19">
      <c r="K14" s="261"/>
      <c r="N14" s="261"/>
      <c r="O14" s="261"/>
      <c r="P14" s="261" t="s">
        <v>38</v>
      </c>
      <c r="Q14" s="262">
        <f>SUM(Q3:Q13)</f>
        <v>171.51760000000002</v>
      </c>
      <c r="R14" s="262">
        <f>SUM(R4:R13)</f>
        <v>171.51760000000002</v>
      </c>
      <c r="S14" s="263">
        <f>SUM(S4:S13)</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B1:U48"/>
  <sheetViews>
    <sheetView view="pageBreakPreview" topLeftCell="M24" zoomScale="70" zoomScaleNormal="100" zoomScaleSheetLayoutView="70" workbookViewId="0">
      <selection activeCell="T44" sqref="T44"/>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7" width="12.109375" style="261" customWidth="1"/>
    <col min="18" max="18" width="12.109375" style="270" customWidth="1"/>
    <col min="19" max="20" width="12.109375" style="261" customWidth="1"/>
    <col min="21" max="21" width="15.6640625" style="261" customWidth="1"/>
    <col min="22" max="16384" width="9.109375" style="214"/>
  </cols>
  <sheetData>
    <row r="1" spans="2:21"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297" t="s">
        <v>167</v>
      </c>
      <c r="S1" s="343" t="s">
        <v>168</v>
      </c>
      <c r="T1" s="344" t="s">
        <v>132</v>
      </c>
      <c r="U1" s="343" t="s">
        <v>133</v>
      </c>
    </row>
    <row r="2" spans="2:21" ht="15" thickBot="1">
      <c r="B2" s="219" t="s">
        <v>211</v>
      </c>
      <c r="C2" s="220"/>
      <c r="D2" s="220"/>
      <c r="E2" s="220"/>
      <c r="F2" s="220"/>
      <c r="G2" s="221"/>
      <c r="H2" s="222" t="s">
        <v>122</v>
      </c>
      <c r="I2" s="223" t="s">
        <v>135</v>
      </c>
      <c r="J2" s="223" t="s">
        <v>136</v>
      </c>
      <c r="K2" s="224" t="s">
        <v>137</v>
      </c>
      <c r="L2" s="225"/>
      <c r="M2" s="226" t="s">
        <v>122</v>
      </c>
      <c r="N2" s="223" t="s">
        <v>135</v>
      </c>
      <c r="O2" s="223" t="s">
        <v>136</v>
      </c>
      <c r="P2" s="224" t="s">
        <v>137</v>
      </c>
      <c r="Q2" s="345"/>
      <c r="R2" s="265"/>
      <c r="S2" s="346"/>
      <c r="T2" s="346"/>
      <c r="U2" s="345" t="s">
        <v>138</v>
      </c>
    </row>
    <row r="3" spans="2:21">
      <c r="B3" s="235">
        <v>1</v>
      </c>
      <c r="C3" s="236" t="s">
        <v>212</v>
      </c>
      <c r="D3" s="236" t="s">
        <v>213</v>
      </c>
      <c r="E3" s="236" t="s">
        <v>214</v>
      </c>
      <c r="F3" s="238" t="s">
        <v>215</v>
      </c>
      <c r="G3" s="239"/>
      <c r="H3" s="240">
        <v>1</v>
      </c>
      <c r="I3" s="241">
        <v>9</v>
      </c>
      <c r="J3" s="242">
        <v>1.4</v>
      </c>
      <c r="K3" s="243">
        <f t="shared" ref="K3:K13" si="0">H3*I3*J3</f>
        <v>12.6</v>
      </c>
      <c r="L3" s="244"/>
      <c r="M3" s="245">
        <v>0</v>
      </c>
      <c r="N3" s="246">
        <v>0</v>
      </c>
      <c r="O3" s="246">
        <v>0</v>
      </c>
      <c r="P3" s="247">
        <f t="shared" ref="P3" si="1">M3*N3*O3</f>
        <v>0</v>
      </c>
      <c r="Q3" s="340">
        <f>K3</f>
        <v>12.6</v>
      </c>
      <c r="R3" s="266"/>
      <c r="S3" s="341">
        <v>12.6</v>
      </c>
      <c r="T3" s="341">
        <v>12.6</v>
      </c>
      <c r="U3" s="342">
        <f>Q3-T3</f>
        <v>0</v>
      </c>
    </row>
    <row r="4" spans="2:21">
      <c r="B4" s="235"/>
      <c r="C4" s="236" t="s">
        <v>216</v>
      </c>
      <c r="D4" s="236"/>
      <c r="E4" s="236"/>
      <c r="F4" s="238"/>
      <c r="G4" s="239"/>
      <c r="H4" s="240"/>
      <c r="I4" s="241"/>
      <c r="J4" s="242"/>
      <c r="K4" s="243"/>
      <c r="L4" s="244"/>
      <c r="M4" s="245"/>
      <c r="N4" s="246"/>
      <c r="O4" s="246"/>
      <c r="P4" s="247"/>
      <c r="Q4" s="340"/>
      <c r="R4" s="266"/>
      <c r="S4" s="341"/>
      <c r="T4" s="341"/>
      <c r="U4" s="342"/>
    </row>
    <row r="5" spans="2:21">
      <c r="B5" s="235"/>
      <c r="C5" s="236"/>
      <c r="D5" s="236"/>
      <c r="E5" s="236"/>
      <c r="F5" s="238"/>
      <c r="G5" s="239"/>
      <c r="H5" s="240"/>
      <c r="I5" s="241"/>
      <c r="J5" s="242"/>
      <c r="K5" s="243"/>
      <c r="L5" s="244"/>
      <c r="M5" s="245"/>
      <c r="N5" s="246"/>
      <c r="O5" s="246"/>
      <c r="P5" s="247"/>
      <c r="Q5" s="340"/>
      <c r="R5" s="266"/>
      <c r="S5" s="341"/>
      <c r="T5" s="341"/>
      <c r="U5" s="342"/>
    </row>
    <row r="6" spans="2:21">
      <c r="B6" s="235">
        <v>4</v>
      </c>
      <c r="C6" s="236" t="s">
        <v>160</v>
      </c>
      <c r="D6" s="236" t="s">
        <v>145</v>
      </c>
      <c r="E6" s="236" t="s">
        <v>161</v>
      </c>
      <c r="F6" s="238" t="s">
        <v>146</v>
      </c>
      <c r="G6" s="239"/>
      <c r="H6" s="240">
        <v>1</v>
      </c>
      <c r="I6" s="241">
        <v>2.9</v>
      </c>
      <c r="J6" s="241">
        <v>7.6</v>
      </c>
      <c r="K6" s="243">
        <f t="shared" si="0"/>
        <v>22.04</v>
      </c>
      <c r="L6" s="244" t="s">
        <v>162</v>
      </c>
      <c r="M6" s="245">
        <v>0</v>
      </c>
      <c r="N6" s="246">
        <v>0</v>
      </c>
      <c r="O6" s="246">
        <v>0</v>
      </c>
      <c r="P6" s="247">
        <f t="shared" ref="P6:P11" si="2">M6*N6*O6</f>
        <v>0</v>
      </c>
      <c r="Q6" s="340">
        <f>K6-P6</f>
        <v>22.04</v>
      </c>
      <c r="R6" s="266"/>
      <c r="S6" s="341">
        <v>22.04</v>
      </c>
      <c r="T6" s="341">
        <v>22.04</v>
      </c>
      <c r="U6" s="342">
        <f>Q6-T6</f>
        <v>0</v>
      </c>
    </row>
    <row r="7" spans="2:21">
      <c r="B7" s="240"/>
      <c r="C7" s="249" t="s">
        <v>163</v>
      </c>
      <c r="D7" s="248"/>
      <c r="E7" s="236"/>
      <c r="F7" s="238"/>
      <c r="G7" s="239"/>
      <c r="H7" s="240"/>
      <c r="I7" s="241"/>
      <c r="J7" s="242"/>
      <c r="K7" s="243"/>
      <c r="L7" s="244"/>
      <c r="M7" s="245"/>
      <c r="N7" s="246"/>
      <c r="O7" s="246"/>
      <c r="P7" s="247"/>
      <c r="Q7" s="340"/>
      <c r="R7" s="266"/>
      <c r="S7" s="341"/>
      <c r="T7" s="341"/>
      <c r="U7" s="342"/>
    </row>
    <row r="8" spans="2:21">
      <c r="B8" s="240"/>
      <c r="C8" s="248" t="s">
        <v>164</v>
      </c>
      <c r="D8" s="248"/>
      <c r="E8" s="236"/>
      <c r="F8" s="238"/>
      <c r="G8" s="239"/>
      <c r="H8" s="240"/>
      <c r="I8" s="241"/>
      <c r="J8" s="242"/>
      <c r="K8" s="243"/>
      <c r="L8" s="244"/>
      <c r="M8" s="245"/>
      <c r="N8" s="246"/>
      <c r="O8" s="246"/>
      <c r="P8" s="247"/>
      <c r="Q8" s="340"/>
      <c r="R8" s="266"/>
      <c r="S8" s="341"/>
      <c r="T8" s="341"/>
      <c r="U8" s="342"/>
    </row>
    <row r="9" spans="2:21">
      <c r="B9" s="240"/>
      <c r="C9" s="248"/>
      <c r="D9" s="248"/>
      <c r="E9" s="236"/>
      <c r="F9" s="238"/>
      <c r="G9" s="239"/>
      <c r="H9" s="240"/>
      <c r="I9" s="241"/>
      <c r="J9" s="242"/>
      <c r="K9" s="243"/>
      <c r="L9" s="244"/>
      <c r="M9" s="245"/>
      <c r="N9" s="246"/>
      <c r="O9" s="246"/>
      <c r="P9" s="247"/>
      <c r="Q9" s="340"/>
      <c r="R9" s="266"/>
      <c r="S9" s="341"/>
      <c r="T9" s="341"/>
      <c r="U9" s="342"/>
    </row>
    <row r="10" spans="2:21">
      <c r="B10" s="235">
        <v>3</v>
      </c>
      <c r="C10" s="236" t="s">
        <v>181</v>
      </c>
      <c r="D10" s="236" t="s">
        <v>140</v>
      </c>
      <c r="E10" s="236" t="s">
        <v>182</v>
      </c>
      <c r="F10" s="238" t="s">
        <v>183</v>
      </c>
      <c r="G10" s="239"/>
      <c r="H10" s="240">
        <v>1</v>
      </c>
      <c r="I10" s="241">
        <v>4</v>
      </c>
      <c r="J10" s="242">
        <v>3.82</v>
      </c>
      <c r="K10" s="243">
        <f t="shared" si="0"/>
        <v>15.28</v>
      </c>
      <c r="L10" s="244"/>
      <c r="M10" s="245">
        <v>0</v>
      </c>
      <c r="N10" s="246">
        <v>0</v>
      </c>
      <c r="O10" s="246">
        <v>0</v>
      </c>
      <c r="P10" s="247">
        <f t="shared" si="2"/>
        <v>0</v>
      </c>
      <c r="Q10" s="340">
        <f t="shared" ref="Q10:Q11" si="3">K10-P10</f>
        <v>15.28</v>
      </c>
      <c r="R10" s="266"/>
      <c r="S10" s="341">
        <v>15.28</v>
      </c>
      <c r="T10" s="341">
        <v>15.28</v>
      </c>
      <c r="U10" s="342">
        <f t="shared" ref="U10:U11" si="4">Q10-T10</f>
        <v>0</v>
      </c>
    </row>
    <row r="11" spans="2:21">
      <c r="B11" s="240"/>
      <c r="C11" s="236" t="s">
        <v>184</v>
      </c>
      <c r="D11" s="248"/>
      <c r="E11" s="236"/>
      <c r="F11" s="238"/>
      <c r="G11" s="239"/>
      <c r="H11" s="240">
        <v>1</v>
      </c>
      <c r="I11" s="241">
        <v>1.7</v>
      </c>
      <c r="J11" s="242">
        <v>4.87</v>
      </c>
      <c r="K11" s="243">
        <f t="shared" si="0"/>
        <v>8.2789999999999999</v>
      </c>
      <c r="L11" s="244"/>
      <c r="M11" s="245">
        <v>0</v>
      </c>
      <c r="N11" s="246">
        <v>0</v>
      </c>
      <c r="O11" s="246">
        <v>0</v>
      </c>
      <c r="P11" s="247">
        <f t="shared" si="2"/>
        <v>0</v>
      </c>
      <c r="Q11" s="340">
        <f t="shared" si="3"/>
        <v>8.2789999999999999</v>
      </c>
      <c r="R11" s="266"/>
      <c r="S11" s="341">
        <v>8.2789999999999999</v>
      </c>
      <c r="T11" s="341">
        <v>8.2789999999999999</v>
      </c>
      <c r="U11" s="342">
        <f t="shared" si="4"/>
        <v>0</v>
      </c>
    </row>
    <row r="12" spans="2:21">
      <c r="B12" s="240"/>
      <c r="C12" s="236"/>
      <c r="D12" s="248"/>
      <c r="E12" s="236"/>
      <c r="F12" s="238"/>
      <c r="G12" s="239"/>
      <c r="H12" s="240"/>
      <c r="I12" s="241"/>
      <c r="J12" s="242"/>
      <c r="K12" s="243"/>
      <c r="L12" s="244"/>
      <c r="M12" s="245"/>
      <c r="N12" s="246"/>
      <c r="O12" s="246"/>
      <c r="P12" s="247"/>
      <c r="Q12" s="340"/>
      <c r="R12" s="266"/>
      <c r="S12" s="341"/>
      <c r="T12" s="341"/>
      <c r="U12" s="342"/>
    </row>
    <row r="13" spans="2:21">
      <c r="B13" s="235">
        <v>4</v>
      </c>
      <c r="C13" s="236" t="s">
        <v>217</v>
      </c>
      <c r="D13" s="236" t="s">
        <v>218</v>
      </c>
      <c r="E13" s="236" t="s">
        <v>219</v>
      </c>
      <c r="F13" s="238" t="s">
        <v>220</v>
      </c>
      <c r="G13" s="239"/>
      <c r="H13" s="240">
        <v>1</v>
      </c>
      <c r="I13" s="241">
        <v>16.5</v>
      </c>
      <c r="J13" s="241">
        <v>1.4</v>
      </c>
      <c r="K13" s="243">
        <f t="shared" si="0"/>
        <v>23.099999999999998</v>
      </c>
      <c r="L13" s="244"/>
      <c r="M13" s="245">
        <v>0</v>
      </c>
      <c r="N13" s="246">
        <v>0</v>
      </c>
      <c r="O13" s="246">
        <v>0</v>
      </c>
      <c r="P13" s="247">
        <v>0</v>
      </c>
      <c r="Q13" s="340">
        <f t="shared" ref="Q13" si="5">K13-P13</f>
        <v>23.099999999999998</v>
      </c>
      <c r="R13" s="266"/>
      <c r="S13" s="341">
        <v>23.099999999999998</v>
      </c>
      <c r="T13" s="341">
        <v>23.099999999999998</v>
      </c>
      <c r="U13" s="342">
        <f t="shared" ref="U13" si="6">Q13-T13</f>
        <v>0</v>
      </c>
    </row>
    <row r="14" spans="2:21">
      <c r="B14" s="240"/>
      <c r="C14" s="236" t="s">
        <v>221</v>
      </c>
      <c r="D14" s="236"/>
      <c r="E14" s="237"/>
      <c r="F14" s="238"/>
      <c r="G14" s="239"/>
      <c r="H14" s="240"/>
      <c r="I14" s="241"/>
      <c r="J14" s="242"/>
      <c r="K14" s="243"/>
      <c r="L14" s="244"/>
      <c r="M14" s="245"/>
      <c r="N14" s="246"/>
      <c r="O14" s="246"/>
      <c r="P14" s="247"/>
      <c r="Q14" s="340"/>
      <c r="R14" s="266"/>
      <c r="S14" s="341"/>
      <c r="T14" s="341"/>
      <c r="U14" s="342"/>
    </row>
    <row r="15" spans="2:21">
      <c r="B15" s="275"/>
      <c r="C15" s="272"/>
      <c r="D15" s="272"/>
      <c r="E15" s="282"/>
      <c r="F15" s="273"/>
      <c r="G15" s="274"/>
      <c r="H15" s="275"/>
      <c r="I15" s="277"/>
      <c r="J15" s="287"/>
      <c r="K15" s="243"/>
      <c r="L15" s="244"/>
      <c r="M15" s="245"/>
      <c r="N15" s="246"/>
      <c r="O15" s="246"/>
      <c r="P15" s="247"/>
      <c r="Q15" s="340"/>
      <c r="R15" s="266"/>
      <c r="S15" s="341"/>
      <c r="T15" s="341"/>
      <c r="U15" s="342"/>
    </row>
    <row r="16" spans="2:21">
      <c r="B16" s="275">
        <v>5</v>
      </c>
      <c r="C16" s="236" t="s">
        <v>217</v>
      </c>
      <c r="D16" s="236" t="s">
        <v>218</v>
      </c>
      <c r="E16" s="236" t="s">
        <v>222</v>
      </c>
      <c r="F16" s="238" t="s">
        <v>220</v>
      </c>
      <c r="G16" s="274" t="s">
        <v>223</v>
      </c>
      <c r="H16" s="275">
        <v>1</v>
      </c>
      <c r="I16" s="277">
        <v>45</v>
      </c>
      <c r="J16" s="287">
        <v>1.4</v>
      </c>
      <c r="K16" s="243">
        <v>63</v>
      </c>
      <c r="L16" s="244"/>
      <c r="M16" s="245"/>
      <c r="N16" s="246"/>
      <c r="O16" s="246"/>
      <c r="P16" s="247"/>
      <c r="Q16" s="340">
        <f t="shared" ref="Q16" si="7">K16-P16</f>
        <v>63</v>
      </c>
      <c r="R16" s="266"/>
      <c r="S16" s="341">
        <v>63</v>
      </c>
      <c r="T16" s="341">
        <v>63</v>
      </c>
      <c r="U16" s="342">
        <f t="shared" ref="U16" si="8">Q16-T16</f>
        <v>0</v>
      </c>
    </row>
    <row r="17" spans="2:21">
      <c r="B17" s="275"/>
      <c r="C17" s="236" t="s">
        <v>224</v>
      </c>
      <c r="D17" s="272"/>
      <c r="E17" s="282"/>
      <c r="F17" s="273"/>
      <c r="G17" s="274"/>
      <c r="H17" s="275"/>
      <c r="I17" s="277"/>
      <c r="J17" s="287"/>
      <c r="K17" s="243"/>
      <c r="L17" s="244"/>
      <c r="M17" s="245"/>
      <c r="N17" s="246"/>
      <c r="O17" s="246"/>
      <c r="P17" s="247"/>
      <c r="Q17" s="340"/>
      <c r="R17" s="266"/>
      <c r="S17" s="341"/>
      <c r="T17" s="341"/>
      <c r="U17" s="342"/>
    </row>
    <row r="18" spans="2:21">
      <c r="B18" s="275"/>
      <c r="C18" s="272"/>
      <c r="D18" s="272"/>
      <c r="E18" s="282"/>
      <c r="F18" s="273"/>
      <c r="G18" s="274"/>
      <c r="H18" s="275"/>
      <c r="I18" s="277"/>
      <c r="J18" s="287"/>
      <c r="K18" s="243"/>
      <c r="L18" s="244"/>
      <c r="M18" s="245"/>
      <c r="N18" s="246"/>
      <c r="O18" s="246"/>
      <c r="P18" s="247"/>
      <c r="Q18" s="340"/>
      <c r="R18" s="266"/>
      <c r="S18" s="341"/>
      <c r="T18" s="341"/>
      <c r="U18" s="342"/>
    </row>
    <row r="19" spans="2:21">
      <c r="B19" s="275">
        <v>6</v>
      </c>
      <c r="C19" s="272" t="s">
        <v>225</v>
      </c>
      <c r="D19" s="236" t="s">
        <v>226</v>
      </c>
      <c r="E19" s="282" t="s">
        <v>227</v>
      </c>
      <c r="F19" s="238" t="s">
        <v>228</v>
      </c>
      <c r="G19" s="274" t="s">
        <v>229</v>
      </c>
      <c r="H19" s="275">
        <v>1</v>
      </c>
      <c r="I19" s="277">
        <v>30.7</v>
      </c>
      <c r="J19" s="287">
        <v>1.1000000000000001</v>
      </c>
      <c r="K19" s="243">
        <v>33.770000000000003</v>
      </c>
      <c r="L19" s="244"/>
      <c r="M19" s="245"/>
      <c r="N19" s="246"/>
      <c r="O19" s="246"/>
      <c r="P19" s="247"/>
      <c r="Q19" s="340">
        <f t="shared" ref="Q19" si="9">K19-P19</f>
        <v>33.770000000000003</v>
      </c>
      <c r="R19" s="266"/>
      <c r="S19" s="341">
        <v>33.770000000000003</v>
      </c>
      <c r="T19" s="341">
        <v>33.770000000000003</v>
      </c>
      <c r="U19" s="342">
        <f t="shared" ref="U19" si="10">Q19-T19</f>
        <v>0</v>
      </c>
    </row>
    <row r="20" spans="2:21">
      <c r="B20" s="275"/>
      <c r="C20" s="236" t="s">
        <v>230</v>
      </c>
      <c r="D20" s="272"/>
      <c r="E20" s="282"/>
      <c r="F20" s="273"/>
      <c r="G20" s="274"/>
      <c r="H20" s="275"/>
      <c r="I20" s="277"/>
      <c r="J20" s="287"/>
      <c r="K20" s="243"/>
      <c r="L20" s="244"/>
      <c r="M20" s="245"/>
      <c r="N20" s="246"/>
      <c r="O20" s="246"/>
      <c r="P20" s="247"/>
      <c r="Q20" s="340"/>
      <c r="R20" s="266"/>
      <c r="S20" s="341"/>
      <c r="T20" s="341"/>
      <c r="U20" s="342"/>
    </row>
    <row r="21" spans="2:21">
      <c r="B21" s="275"/>
      <c r="C21" s="272"/>
      <c r="D21" s="272"/>
      <c r="E21" s="282"/>
      <c r="F21" s="273"/>
      <c r="G21" s="274"/>
      <c r="H21" s="275"/>
      <c r="I21" s="277"/>
      <c r="J21" s="287"/>
      <c r="K21" s="243"/>
      <c r="L21" s="244"/>
      <c r="M21" s="245"/>
      <c r="N21" s="246"/>
      <c r="O21" s="246"/>
      <c r="P21" s="247"/>
      <c r="Q21" s="340"/>
      <c r="R21" s="266"/>
      <c r="S21" s="341"/>
      <c r="T21" s="341"/>
      <c r="U21" s="342"/>
    </row>
    <row r="22" spans="2:21">
      <c r="B22" s="275">
        <v>7</v>
      </c>
      <c r="C22" s="236" t="s">
        <v>217</v>
      </c>
      <c r="D22" s="236" t="s">
        <v>231</v>
      </c>
      <c r="E22" s="236" t="s">
        <v>232</v>
      </c>
      <c r="F22" s="238" t="s">
        <v>215</v>
      </c>
      <c r="G22" s="274" t="s">
        <v>233</v>
      </c>
      <c r="H22" s="275">
        <v>1</v>
      </c>
      <c r="I22" s="277">
        <v>28.31</v>
      </c>
      <c r="J22" s="277">
        <v>1.4</v>
      </c>
      <c r="K22" s="243">
        <f t="shared" ref="K22" si="11">H22*I22*J22</f>
        <v>39.633999999999993</v>
      </c>
      <c r="L22" s="244"/>
      <c r="M22" s="245"/>
      <c r="N22" s="246"/>
      <c r="O22" s="246"/>
      <c r="P22" s="247"/>
      <c r="Q22" s="340">
        <f t="shared" ref="Q22" si="12">K22-P22</f>
        <v>39.633999999999993</v>
      </c>
      <c r="R22" s="266"/>
      <c r="S22" s="341">
        <v>39.633999999999993</v>
      </c>
      <c r="T22" s="341">
        <v>39.633999999999993</v>
      </c>
      <c r="U22" s="350">
        <f t="shared" ref="U22" si="13">Q22-T22</f>
        <v>0</v>
      </c>
    </row>
    <row r="23" spans="2:21">
      <c r="B23" s="275"/>
      <c r="C23" s="236" t="s">
        <v>234</v>
      </c>
      <c r="D23" s="272"/>
      <c r="E23" s="282"/>
      <c r="F23" s="273"/>
      <c r="G23" s="274"/>
      <c r="H23" s="275"/>
      <c r="I23" s="277"/>
      <c r="J23" s="277"/>
      <c r="K23" s="243"/>
      <c r="L23" s="244"/>
      <c r="M23" s="245"/>
      <c r="N23" s="246"/>
      <c r="O23" s="246"/>
      <c r="P23" s="247"/>
      <c r="Q23" s="340"/>
      <c r="R23" s="266"/>
      <c r="S23" s="341"/>
      <c r="T23" s="341"/>
      <c r="U23" s="350"/>
    </row>
    <row r="24" spans="2:21">
      <c r="B24" s="275"/>
      <c r="C24" s="272"/>
      <c r="D24" s="272"/>
      <c r="E24" s="282"/>
      <c r="F24" s="273"/>
      <c r="G24" s="274"/>
      <c r="H24" s="275"/>
      <c r="I24" s="277"/>
      <c r="J24" s="277"/>
      <c r="K24" s="243"/>
      <c r="L24" s="244"/>
      <c r="M24" s="245"/>
      <c r="N24" s="246"/>
      <c r="O24" s="246"/>
      <c r="P24" s="247"/>
      <c r="Q24" s="340"/>
      <c r="R24" s="266"/>
      <c r="S24" s="341"/>
      <c r="T24" s="341"/>
      <c r="U24" s="350"/>
    </row>
    <row r="25" spans="2:21">
      <c r="B25" s="275">
        <v>8</v>
      </c>
      <c r="C25" s="236" t="s">
        <v>217</v>
      </c>
      <c r="D25" s="236" t="s">
        <v>231</v>
      </c>
      <c r="E25" s="282" t="s">
        <v>235</v>
      </c>
      <c r="F25" s="238" t="s">
        <v>215</v>
      </c>
      <c r="G25" s="274" t="s">
        <v>236</v>
      </c>
      <c r="H25" s="275">
        <v>1</v>
      </c>
      <c r="I25" s="277">
        <v>24.08</v>
      </c>
      <c r="J25" s="277">
        <v>1.4</v>
      </c>
      <c r="K25" s="243">
        <f t="shared" ref="K25" si="14">H25*I25*J25</f>
        <v>33.711999999999996</v>
      </c>
      <c r="L25" s="244"/>
      <c r="M25" s="245"/>
      <c r="N25" s="246"/>
      <c r="O25" s="246"/>
      <c r="P25" s="247"/>
      <c r="Q25" s="340">
        <f t="shared" ref="Q25" si="15">K25-P25</f>
        <v>33.711999999999996</v>
      </c>
      <c r="R25" s="266"/>
      <c r="S25" s="341">
        <v>33.711999999999996</v>
      </c>
      <c r="T25" s="341">
        <v>33.711999999999996</v>
      </c>
      <c r="U25" s="350">
        <f t="shared" ref="U25" si="16">Q25-T25</f>
        <v>0</v>
      </c>
    </row>
    <row r="26" spans="2:21">
      <c r="B26" s="275"/>
      <c r="C26" s="236" t="s">
        <v>237</v>
      </c>
      <c r="D26" s="272"/>
      <c r="E26" s="282"/>
      <c r="F26" s="273"/>
      <c r="G26" s="274"/>
      <c r="H26" s="275"/>
      <c r="I26" s="277"/>
      <c r="J26" s="277"/>
      <c r="K26" s="243"/>
      <c r="L26" s="244"/>
      <c r="M26" s="245"/>
      <c r="N26" s="246"/>
      <c r="O26" s="246"/>
      <c r="P26" s="247"/>
      <c r="Q26" s="340"/>
      <c r="R26" s="266"/>
      <c r="S26" s="341"/>
      <c r="T26" s="341"/>
      <c r="U26" s="350"/>
    </row>
    <row r="27" spans="2:21">
      <c r="B27" s="275"/>
      <c r="C27" s="272"/>
      <c r="D27" s="272"/>
      <c r="E27" s="282"/>
      <c r="F27" s="273"/>
      <c r="G27" s="274"/>
      <c r="H27" s="275"/>
      <c r="I27" s="277"/>
      <c r="J27" s="277"/>
      <c r="K27" s="243"/>
      <c r="L27" s="244"/>
      <c r="M27" s="245"/>
      <c r="N27" s="246"/>
      <c r="O27" s="246"/>
      <c r="P27" s="247"/>
      <c r="Q27" s="340"/>
      <c r="R27" s="266"/>
      <c r="S27" s="341"/>
      <c r="T27" s="341"/>
      <c r="U27" s="350"/>
    </row>
    <row r="28" spans="2:21">
      <c r="B28" s="275">
        <v>9</v>
      </c>
      <c r="C28" s="236" t="s">
        <v>217</v>
      </c>
      <c r="D28" s="236" t="s">
        <v>231</v>
      </c>
      <c r="E28" s="282" t="s">
        <v>238</v>
      </c>
      <c r="F28" s="238" t="s">
        <v>215</v>
      </c>
      <c r="G28" s="274" t="s">
        <v>239</v>
      </c>
      <c r="H28" s="275">
        <v>1</v>
      </c>
      <c r="I28" s="277">
        <v>7.5</v>
      </c>
      <c r="J28" s="277">
        <v>1.4</v>
      </c>
      <c r="K28" s="243">
        <f t="shared" ref="K28:K30" si="17">H28*I28*J28</f>
        <v>10.5</v>
      </c>
      <c r="L28" s="244"/>
      <c r="M28" s="245"/>
      <c r="N28" s="246"/>
      <c r="O28" s="246"/>
      <c r="P28" s="247"/>
      <c r="Q28" s="340">
        <f t="shared" ref="Q28:Q30" si="18">K28-P28</f>
        <v>10.5</v>
      </c>
      <c r="R28" s="266"/>
      <c r="S28" s="341">
        <v>10.5</v>
      </c>
      <c r="T28" s="341">
        <v>10.5</v>
      </c>
      <c r="U28" s="350">
        <f t="shared" ref="U28:U32" si="19">Q28-T28</f>
        <v>0</v>
      </c>
    </row>
    <row r="29" spans="2:21">
      <c r="B29" s="275"/>
      <c r="C29" s="236" t="s">
        <v>240</v>
      </c>
      <c r="D29" s="272"/>
      <c r="E29" s="282"/>
      <c r="F29" s="273"/>
      <c r="G29" s="274"/>
      <c r="H29" s="275">
        <v>1</v>
      </c>
      <c r="I29" s="277">
        <v>4.07</v>
      </c>
      <c r="J29" s="277">
        <v>1.6</v>
      </c>
      <c r="K29" s="243">
        <f t="shared" si="17"/>
        <v>6.5120000000000005</v>
      </c>
      <c r="L29" s="244"/>
      <c r="M29" s="245"/>
      <c r="N29" s="246"/>
      <c r="O29" s="246"/>
      <c r="P29" s="247"/>
      <c r="Q29" s="340">
        <f t="shared" si="18"/>
        <v>6.5120000000000005</v>
      </c>
      <c r="R29" s="266"/>
      <c r="S29" s="341">
        <v>6.5120000000000005</v>
      </c>
      <c r="T29" s="341">
        <v>6.5120000000000005</v>
      </c>
      <c r="U29" s="350">
        <f t="shared" si="19"/>
        <v>0</v>
      </c>
    </row>
    <row r="30" spans="2:21">
      <c r="B30" s="275"/>
      <c r="C30" s="272"/>
      <c r="D30" s="272"/>
      <c r="E30" s="282"/>
      <c r="F30" s="273"/>
      <c r="G30" s="274"/>
      <c r="H30" s="275">
        <v>1</v>
      </c>
      <c r="I30" s="277">
        <v>21.58</v>
      </c>
      <c r="J30" s="277">
        <v>1.65</v>
      </c>
      <c r="K30" s="243">
        <f t="shared" si="17"/>
        <v>35.606999999999992</v>
      </c>
      <c r="L30" s="244"/>
      <c r="M30" s="245"/>
      <c r="N30" s="246"/>
      <c r="O30" s="246"/>
      <c r="P30" s="247"/>
      <c r="Q30" s="340">
        <f t="shared" si="18"/>
        <v>35.606999999999992</v>
      </c>
      <c r="R30" s="266"/>
      <c r="S30" s="341">
        <v>35.606999999999992</v>
      </c>
      <c r="T30" s="341">
        <v>35.606999999999992</v>
      </c>
      <c r="U30" s="350">
        <f t="shared" si="19"/>
        <v>0</v>
      </c>
    </row>
    <row r="31" spans="2:21">
      <c r="B31" s="275"/>
      <c r="C31" s="272"/>
      <c r="D31" s="272"/>
      <c r="E31" s="282"/>
      <c r="F31" s="273"/>
      <c r="G31" s="274"/>
      <c r="H31" s="275"/>
      <c r="I31" s="277"/>
      <c r="J31" s="277"/>
      <c r="K31" s="243"/>
      <c r="L31" s="244"/>
      <c r="M31" s="245"/>
      <c r="N31" s="246"/>
      <c r="O31" s="246"/>
      <c r="P31" s="247"/>
      <c r="Q31" s="340"/>
      <c r="R31" s="266"/>
      <c r="S31" s="341"/>
      <c r="T31" s="341"/>
      <c r="U31" s="350"/>
    </row>
    <row r="32" spans="2:21">
      <c r="B32" s="275">
        <v>10</v>
      </c>
      <c r="C32" s="298" t="s">
        <v>241</v>
      </c>
      <c r="D32" s="298" t="s">
        <v>190</v>
      </c>
      <c r="E32" s="282" t="s">
        <v>242</v>
      </c>
      <c r="F32" s="238" t="s">
        <v>192</v>
      </c>
      <c r="G32" s="274" t="s">
        <v>243</v>
      </c>
      <c r="H32" s="275">
        <v>1</v>
      </c>
      <c r="I32" s="277">
        <v>49.2</v>
      </c>
      <c r="J32" s="277">
        <v>1.1000000000000001</v>
      </c>
      <c r="K32" s="243">
        <f t="shared" ref="K32" si="20">H32*I32*J32</f>
        <v>54.120000000000005</v>
      </c>
      <c r="L32" s="244"/>
      <c r="M32" s="245"/>
      <c r="N32" s="246"/>
      <c r="O32" s="246"/>
      <c r="P32" s="247"/>
      <c r="Q32" s="340">
        <f t="shared" ref="Q32" si="21">K32-P32</f>
        <v>54.120000000000005</v>
      </c>
      <c r="R32" s="266"/>
      <c r="S32" s="341">
        <v>54.120000000000005</v>
      </c>
      <c r="T32" s="341">
        <v>54.120000000000005</v>
      </c>
      <c r="U32" s="350">
        <f t="shared" si="19"/>
        <v>0</v>
      </c>
    </row>
    <row r="33" spans="2:21">
      <c r="B33" s="275"/>
      <c r="C33" s="299" t="s">
        <v>244</v>
      </c>
      <c r="D33" s="272"/>
      <c r="E33" s="282"/>
      <c r="F33" s="273"/>
      <c r="G33" s="274"/>
      <c r="H33" s="275"/>
      <c r="I33" s="277"/>
      <c r="J33" s="277"/>
      <c r="K33" s="243"/>
      <c r="L33" s="244"/>
      <c r="M33" s="245"/>
      <c r="N33" s="246"/>
      <c r="O33" s="246"/>
      <c r="P33" s="247"/>
      <c r="Q33" s="340"/>
      <c r="R33" s="266"/>
      <c r="S33" s="341"/>
      <c r="T33" s="341"/>
      <c r="U33" s="342"/>
    </row>
    <row r="34" spans="2:21">
      <c r="B34" s="275"/>
      <c r="C34" s="299"/>
      <c r="D34" s="272"/>
      <c r="E34" s="282"/>
      <c r="F34" s="273"/>
      <c r="G34" s="274"/>
      <c r="H34" s="275"/>
      <c r="I34" s="277"/>
      <c r="J34" s="277"/>
      <c r="K34" s="243"/>
      <c r="L34" s="244"/>
      <c r="M34" s="245"/>
      <c r="N34" s="246"/>
      <c r="O34" s="246"/>
      <c r="P34" s="247"/>
      <c r="Q34" s="340"/>
      <c r="R34" s="266"/>
      <c r="S34" s="341"/>
      <c r="T34" s="341"/>
      <c r="U34" s="342"/>
    </row>
    <row r="35" spans="2:21">
      <c r="B35" s="275">
        <v>11</v>
      </c>
      <c r="C35" s="298" t="s">
        <v>217</v>
      </c>
      <c r="D35" s="236" t="s">
        <v>245</v>
      </c>
      <c r="E35" s="282" t="s">
        <v>246</v>
      </c>
      <c r="F35" s="273" t="s">
        <v>247</v>
      </c>
      <c r="G35" s="274" t="s">
        <v>248</v>
      </c>
      <c r="H35" s="275">
        <v>1</v>
      </c>
      <c r="I35" s="277">
        <v>6.43</v>
      </c>
      <c r="J35" s="277">
        <v>1.4</v>
      </c>
      <c r="K35" s="243">
        <f>J35*I35</f>
        <v>9.0019999999999989</v>
      </c>
      <c r="L35" s="244"/>
      <c r="M35" s="245"/>
      <c r="N35" s="246"/>
      <c r="O35" s="246"/>
      <c r="P35" s="247"/>
      <c r="Q35" s="340">
        <f t="shared" ref="Q35" si="22">K35-P35</f>
        <v>9.0019999999999989</v>
      </c>
      <c r="R35" s="266"/>
      <c r="S35" s="341">
        <v>9.0019999999999989</v>
      </c>
      <c r="T35" s="341">
        <v>9.0019999999999989</v>
      </c>
      <c r="U35" s="350">
        <f t="shared" ref="U35" si="23">Q35-T35</f>
        <v>0</v>
      </c>
    </row>
    <row r="36" spans="2:21">
      <c r="B36" s="275"/>
      <c r="C36" s="236" t="s">
        <v>249</v>
      </c>
      <c r="D36" s="272"/>
      <c r="E36" s="282"/>
      <c r="F36" s="273"/>
      <c r="G36" s="274"/>
      <c r="H36" s="275"/>
      <c r="I36" s="277"/>
      <c r="J36" s="277"/>
      <c r="K36" s="243"/>
      <c r="L36" s="244"/>
      <c r="M36" s="245"/>
      <c r="N36" s="246"/>
      <c r="O36" s="246"/>
      <c r="P36" s="247"/>
      <c r="Q36" s="340"/>
      <c r="R36" s="266"/>
      <c r="S36" s="341"/>
      <c r="T36" s="341"/>
      <c r="U36" s="342"/>
    </row>
    <row r="37" spans="2:21">
      <c r="B37" s="275"/>
      <c r="C37" s="299"/>
      <c r="D37" s="272"/>
      <c r="E37" s="282"/>
      <c r="F37" s="273"/>
      <c r="G37" s="274"/>
      <c r="H37" s="275"/>
      <c r="I37" s="277"/>
      <c r="J37" s="277"/>
      <c r="K37" s="243"/>
      <c r="L37" s="244"/>
      <c r="M37" s="245"/>
      <c r="N37" s="246"/>
      <c r="O37" s="246"/>
      <c r="P37" s="247"/>
      <c r="Q37" s="340"/>
      <c r="R37" s="266"/>
      <c r="S37" s="341"/>
      <c r="T37" s="341"/>
      <c r="U37" s="342"/>
    </row>
    <row r="38" spans="2:21">
      <c r="B38" s="275">
        <v>12</v>
      </c>
      <c r="C38" s="298" t="s">
        <v>217</v>
      </c>
      <c r="D38" s="236" t="s">
        <v>245</v>
      </c>
      <c r="E38" s="282" t="s">
        <v>250</v>
      </c>
      <c r="F38" s="273" t="s">
        <v>247</v>
      </c>
      <c r="G38" s="274" t="s">
        <v>251</v>
      </c>
      <c r="H38" s="275">
        <v>1</v>
      </c>
      <c r="I38" s="277">
        <v>9.92</v>
      </c>
      <c r="J38" s="277">
        <v>1.4</v>
      </c>
      <c r="K38" s="243">
        <f>J38*I38</f>
        <v>13.888</v>
      </c>
      <c r="L38" s="244"/>
      <c r="M38" s="245"/>
      <c r="N38" s="246"/>
      <c r="O38" s="246"/>
      <c r="P38" s="247"/>
      <c r="Q38" s="340">
        <f t="shared" ref="Q38" si="24">K38-P38</f>
        <v>13.888</v>
      </c>
      <c r="R38" s="266"/>
      <c r="S38" s="341">
        <v>13.888</v>
      </c>
      <c r="T38" s="341">
        <v>13.888</v>
      </c>
      <c r="U38" s="350">
        <f t="shared" ref="U38" si="25">Q38-T38</f>
        <v>0</v>
      </c>
    </row>
    <row r="39" spans="2:21">
      <c r="B39" s="275"/>
      <c r="C39" s="236" t="s">
        <v>252</v>
      </c>
      <c r="D39" s="272"/>
      <c r="E39" s="282"/>
      <c r="F39" s="273"/>
      <c r="G39" s="274"/>
      <c r="H39" s="275"/>
      <c r="I39" s="277"/>
      <c r="J39" s="277"/>
      <c r="K39" s="243"/>
      <c r="L39" s="244"/>
      <c r="M39" s="245"/>
      <c r="N39" s="246"/>
      <c r="O39" s="246"/>
      <c r="P39" s="247"/>
      <c r="Q39" s="340"/>
      <c r="R39" s="266"/>
      <c r="S39" s="341"/>
      <c r="T39" s="341"/>
      <c r="U39" s="342"/>
    </row>
    <row r="40" spans="2:21">
      <c r="B40" s="275"/>
      <c r="C40" s="299"/>
      <c r="D40" s="272"/>
      <c r="E40" s="282"/>
      <c r="F40" s="273"/>
      <c r="G40" s="274"/>
      <c r="H40" s="275"/>
      <c r="I40" s="277"/>
      <c r="J40" s="277"/>
      <c r="K40" s="243"/>
      <c r="L40" s="244"/>
      <c r="M40" s="245"/>
      <c r="N40" s="246"/>
      <c r="O40" s="246"/>
      <c r="P40" s="247"/>
      <c r="Q40" s="340"/>
      <c r="R40" s="266"/>
      <c r="S40" s="341"/>
      <c r="T40" s="341"/>
      <c r="U40" s="342"/>
    </row>
    <row r="41" spans="2:21">
      <c r="B41" s="275">
        <v>13</v>
      </c>
      <c r="C41" s="299" t="s">
        <v>253</v>
      </c>
      <c r="D41" s="236" t="s">
        <v>254</v>
      </c>
      <c r="E41" s="282" t="s">
        <v>255</v>
      </c>
      <c r="F41" s="273" t="s">
        <v>183</v>
      </c>
      <c r="G41" s="274" t="s">
        <v>256</v>
      </c>
      <c r="H41" s="275">
        <v>1</v>
      </c>
      <c r="I41" s="277">
        <v>21.23</v>
      </c>
      <c r="J41" s="277">
        <v>7.28</v>
      </c>
      <c r="K41" s="243">
        <f>J41*I41</f>
        <v>154.55440000000002</v>
      </c>
      <c r="L41" s="244"/>
      <c r="M41" s="245"/>
      <c r="N41" s="246"/>
      <c r="O41" s="246"/>
      <c r="P41" s="247"/>
      <c r="Q41" s="340">
        <f t="shared" ref="Q41:Q42" si="26">K41-P41</f>
        <v>154.55440000000002</v>
      </c>
      <c r="R41" s="266"/>
      <c r="S41" s="341">
        <v>154.55440000000002</v>
      </c>
      <c r="T41" s="341">
        <v>154.55440000000002</v>
      </c>
      <c r="U41" s="350">
        <f t="shared" ref="U41:U42" si="27">Q41-T41</f>
        <v>0</v>
      </c>
    </row>
    <row r="42" spans="2:21">
      <c r="B42" s="275"/>
      <c r="C42" s="236" t="s">
        <v>257</v>
      </c>
      <c r="D42" s="272"/>
      <c r="E42" s="282"/>
      <c r="F42" s="273"/>
      <c r="G42" s="274"/>
      <c r="H42" s="275">
        <v>1</v>
      </c>
      <c r="I42" s="277">
        <v>9.32</v>
      </c>
      <c r="J42" s="277">
        <v>4.5</v>
      </c>
      <c r="K42" s="243">
        <f>J42*I42</f>
        <v>41.94</v>
      </c>
      <c r="L42" s="244"/>
      <c r="M42" s="245"/>
      <c r="N42" s="246"/>
      <c r="O42" s="246"/>
      <c r="P42" s="247"/>
      <c r="Q42" s="340">
        <f t="shared" si="26"/>
        <v>41.94</v>
      </c>
      <c r="R42" s="266"/>
      <c r="S42" s="341">
        <v>41.94</v>
      </c>
      <c r="T42" s="341">
        <v>41.94</v>
      </c>
      <c r="U42" s="350">
        <f t="shared" si="27"/>
        <v>0</v>
      </c>
    </row>
    <row r="43" spans="2:21">
      <c r="B43" s="275"/>
      <c r="C43" s="248"/>
      <c r="D43" s="272"/>
      <c r="E43" s="282"/>
      <c r="F43" s="273"/>
      <c r="G43" s="274"/>
      <c r="H43" s="275"/>
      <c r="I43" s="277"/>
      <c r="J43" s="277"/>
      <c r="K43" s="243"/>
      <c r="L43" s="244"/>
      <c r="M43" s="245"/>
      <c r="N43" s="246"/>
      <c r="O43" s="246"/>
      <c r="P43" s="247"/>
      <c r="Q43" s="340"/>
      <c r="R43" s="266"/>
      <c r="S43" s="341"/>
      <c r="T43" s="341"/>
      <c r="U43" s="350"/>
    </row>
    <row r="44" spans="2:21">
      <c r="B44" s="240">
        <v>14</v>
      </c>
      <c r="C44" s="279" t="s">
        <v>258</v>
      </c>
      <c r="D44" s="236" t="s">
        <v>259</v>
      </c>
      <c r="E44" s="272" t="s">
        <v>260</v>
      </c>
      <c r="F44" s="273" t="s">
        <v>261</v>
      </c>
      <c r="G44" s="274"/>
      <c r="H44" s="275">
        <v>1</v>
      </c>
      <c r="I44" s="277">
        <v>4.62</v>
      </c>
      <c r="J44" s="277">
        <v>7.4420000000000002</v>
      </c>
      <c r="K44" s="243">
        <f>H44*I44*J44</f>
        <v>34.382040000000003</v>
      </c>
      <c r="L44" s="244"/>
      <c r="M44" s="245">
        <v>0</v>
      </c>
      <c r="N44" s="246">
        <v>0</v>
      </c>
      <c r="O44" s="246">
        <v>0</v>
      </c>
      <c r="P44" s="247">
        <v>0</v>
      </c>
      <c r="Q44" s="340">
        <f>K44-P44</f>
        <v>34.382040000000003</v>
      </c>
      <c r="R44" s="266">
        <v>0.7</v>
      </c>
      <c r="S44" s="341">
        <f>Q44*R44</f>
        <v>24.067428</v>
      </c>
      <c r="T44" s="365">
        <v>24.067428</v>
      </c>
      <c r="U44" s="283">
        <f>S44-T44</f>
        <v>0</v>
      </c>
    </row>
    <row r="45" spans="2:21">
      <c r="B45" s="240"/>
      <c r="C45" s="276" t="s">
        <v>262</v>
      </c>
      <c r="D45" s="236"/>
      <c r="E45" s="272"/>
      <c r="F45" s="273"/>
      <c r="G45" s="274"/>
      <c r="H45" s="275"/>
      <c r="I45" s="277"/>
      <c r="J45" s="241"/>
      <c r="K45" s="243"/>
      <c r="L45" s="244"/>
      <c r="M45" s="245"/>
      <c r="N45" s="246"/>
      <c r="O45" s="246"/>
      <c r="P45" s="247"/>
      <c r="Q45" s="340"/>
      <c r="R45" s="266"/>
      <c r="S45" s="341"/>
      <c r="T45" s="271"/>
      <c r="U45" s="366"/>
    </row>
    <row r="46" spans="2:21">
      <c r="B46" s="275"/>
      <c r="C46" s="299"/>
      <c r="D46" s="272"/>
      <c r="E46" s="282"/>
      <c r="F46" s="273"/>
      <c r="G46" s="274"/>
      <c r="H46" s="275"/>
      <c r="I46" s="277"/>
      <c r="J46" s="277"/>
      <c r="K46" s="243"/>
      <c r="L46" s="244"/>
      <c r="M46" s="245"/>
      <c r="N46" s="246"/>
      <c r="O46" s="246"/>
      <c r="P46" s="247"/>
      <c r="Q46" s="340"/>
      <c r="R46" s="266"/>
      <c r="S46" s="341"/>
      <c r="T46" s="341"/>
      <c r="U46" s="342"/>
    </row>
    <row r="47" spans="2:21" ht="15" customHeight="1" thickBot="1">
      <c r="B47" s="250"/>
      <c r="C47" s="251"/>
      <c r="D47" s="251"/>
      <c r="E47" s="251"/>
      <c r="F47" s="252"/>
      <c r="G47" s="253"/>
      <c r="H47" s="254"/>
      <c r="I47" s="255"/>
      <c r="J47" s="255"/>
      <c r="K47" s="256"/>
      <c r="L47" s="257"/>
      <c r="M47" s="258"/>
      <c r="N47" s="259"/>
      <c r="O47" s="259"/>
      <c r="P47" s="260"/>
      <c r="Q47" s="340"/>
      <c r="R47" s="266"/>
      <c r="S47" s="341"/>
      <c r="T47" s="341"/>
      <c r="U47" s="342"/>
    </row>
    <row r="48" spans="2:21">
      <c r="K48" s="261"/>
      <c r="N48" s="261"/>
      <c r="O48" s="261"/>
      <c r="P48" s="261" t="s">
        <v>38</v>
      </c>
      <c r="Q48" s="262">
        <f>SUM(Q3:Q47)</f>
        <v>611.92043999999987</v>
      </c>
      <c r="R48" s="268"/>
      <c r="S48" s="262">
        <f>SUM(S3:S47)</f>
        <v>601.60582799999986</v>
      </c>
      <c r="T48" s="262">
        <f>SUM(T3:T47)</f>
        <v>601.60582799999986</v>
      </c>
      <c r="U48" s="263">
        <f>SUM(U3:U47)</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B1:S44"/>
  <sheetViews>
    <sheetView view="pageBreakPreview" topLeftCell="G22" zoomScale="70" zoomScaleNormal="100" zoomScaleSheetLayoutView="70" workbookViewId="0">
      <selection activeCell="T50" sqref="T50"/>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8.1093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263</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35">
        <v>3</v>
      </c>
      <c r="C3" s="236" t="s">
        <v>212</v>
      </c>
      <c r="D3" s="236" t="s">
        <v>213</v>
      </c>
      <c r="E3" s="236" t="s">
        <v>214</v>
      </c>
      <c r="F3" s="238" t="s">
        <v>215</v>
      </c>
      <c r="G3" s="239"/>
      <c r="H3" s="240">
        <v>1</v>
      </c>
      <c r="I3" s="241">
        <v>9</v>
      </c>
      <c r="J3" s="242">
        <v>1.4</v>
      </c>
      <c r="K3" s="243">
        <f t="shared" ref="K3:K11" si="0">H3*I3*J3</f>
        <v>12.6</v>
      </c>
      <c r="L3" s="244"/>
      <c r="M3" s="245">
        <v>0</v>
      </c>
      <c r="N3" s="246">
        <v>0</v>
      </c>
      <c r="O3" s="246">
        <v>0</v>
      </c>
      <c r="P3" s="247">
        <f t="shared" ref="P3" si="1">M3*N3*O3</f>
        <v>0</v>
      </c>
      <c r="Q3" s="340">
        <f>K3</f>
        <v>12.6</v>
      </c>
      <c r="R3" s="341">
        <v>12.6</v>
      </c>
      <c r="S3" s="342">
        <f>Q3-R3</f>
        <v>0</v>
      </c>
    </row>
    <row r="4" spans="2:19">
      <c r="B4" s="235"/>
      <c r="C4" s="236" t="s">
        <v>264</v>
      </c>
      <c r="D4" s="236"/>
      <c r="E4" s="236"/>
      <c r="F4" s="238"/>
      <c r="G4" s="239"/>
      <c r="H4" s="240"/>
      <c r="I4" s="241"/>
      <c r="J4" s="242"/>
      <c r="K4" s="243"/>
      <c r="L4" s="244"/>
      <c r="M4" s="245"/>
      <c r="N4" s="246"/>
      <c r="O4" s="246"/>
      <c r="P4" s="247"/>
      <c r="Q4" s="340"/>
      <c r="R4" s="341"/>
      <c r="S4" s="342"/>
    </row>
    <row r="5" spans="2:19">
      <c r="B5" s="235"/>
      <c r="C5" s="236"/>
      <c r="D5" s="236"/>
      <c r="E5" s="236"/>
      <c r="F5" s="238"/>
      <c r="G5" s="239"/>
      <c r="H5" s="240"/>
      <c r="I5" s="241"/>
      <c r="J5" s="242"/>
      <c r="K5" s="243"/>
      <c r="L5" s="244"/>
      <c r="M5" s="245"/>
      <c r="N5" s="246"/>
      <c r="O5" s="246"/>
      <c r="P5" s="247"/>
      <c r="Q5" s="340"/>
      <c r="R5" s="341"/>
      <c r="S5" s="342"/>
    </row>
    <row r="6" spans="2:19">
      <c r="B6" s="235">
        <v>4</v>
      </c>
      <c r="C6" s="236" t="s">
        <v>160</v>
      </c>
      <c r="D6" s="236" t="s">
        <v>145</v>
      </c>
      <c r="E6" s="236" t="s">
        <v>161</v>
      </c>
      <c r="F6" s="238" t="s">
        <v>146</v>
      </c>
      <c r="G6" s="239"/>
      <c r="H6" s="240">
        <v>1</v>
      </c>
      <c r="I6" s="241">
        <v>2.9</v>
      </c>
      <c r="J6" s="241">
        <v>7.6</v>
      </c>
      <c r="K6" s="243">
        <f t="shared" si="0"/>
        <v>22.04</v>
      </c>
      <c r="L6" s="244" t="s">
        <v>162</v>
      </c>
      <c r="M6" s="245">
        <v>0</v>
      </c>
      <c r="N6" s="246">
        <v>0</v>
      </c>
      <c r="O6" s="246">
        <v>0</v>
      </c>
      <c r="P6" s="247">
        <f t="shared" ref="P6:P11" si="2">M6*N6*O6</f>
        <v>0</v>
      </c>
      <c r="Q6" s="340">
        <f>K6-P6</f>
        <v>22.04</v>
      </c>
      <c r="R6" s="341">
        <v>22.04</v>
      </c>
      <c r="S6" s="342">
        <f>Q6-R6</f>
        <v>0</v>
      </c>
    </row>
    <row r="7" spans="2:19">
      <c r="B7" s="240"/>
      <c r="C7" s="249" t="s">
        <v>163</v>
      </c>
      <c r="D7" s="248"/>
      <c r="E7" s="236"/>
      <c r="F7" s="238"/>
      <c r="G7" s="239"/>
      <c r="H7" s="240"/>
      <c r="I7" s="241"/>
      <c r="J7" s="242"/>
      <c r="K7" s="243"/>
      <c r="L7" s="244"/>
      <c r="M7" s="245"/>
      <c r="N7" s="246"/>
      <c r="O7" s="246"/>
      <c r="P7" s="247"/>
      <c r="Q7" s="340"/>
      <c r="R7" s="341"/>
      <c r="S7" s="342"/>
    </row>
    <row r="8" spans="2:19">
      <c r="B8" s="240"/>
      <c r="C8" s="236" t="s">
        <v>166</v>
      </c>
      <c r="D8" s="248"/>
      <c r="E8" s="236"/>
      <c r="F8" s="238"/>
      <c r="G8" s="239"/>
      <c r="H8" s="240"/>
      <c r="I8" s="241"/>
      <c r="J8" s="242"/>
      <c r="K8" s="243"/>
      <c r="L8" s="244"/>
      <c r="M8" s="245"/>
      <c r="N8" s="246"/>
      <c r="O8" s="246"/>
      <c r="P8" s="247"/>
      <c r="Q8" s="340"/>
      <c r="R8" s="341"/>
      <c r="S8" s="342"/>
    </row>
    <row r="9" spans="2:19">
      <c r="B9" s="240"/>
      <c r="C9" s="236"/>
      <c r="D9" s="248"/>
      <c r="E9" s="236"/>
      <c r="F9" s="238"/>
      <c r="G9" s="239"/>
      <c r="H9" s="240"/>
      <c r="I9" s="241"/>
      <c r="J9" s="242"/>
      <c r="K9" s="243"/>
      <c r="L9" s="244"/>
      <c r="M9" s="245"/>
      <c r="N9" s="246"/>
      <c r="O9" s="246"/>
      <c r="P9" s="247"/>
      <c r="Q9" s="340"/>
      <c r="R9" s="341"/>
      <c r="S9" s="342"/>
    </row>
    <row r="10" spans="2:19">
      <c r="B10" s="235">
        <v>3</v>
      </c>
      <c r="C10" s="236" t="s">
        <v>181</v>
      </c>
      <c r="D10" s="236" t="s">
        <v>140</v>
      </c>
      <c r="E10" s="236" t="s">
        <v>182</v>
      </c>
      <c r="F10" s="238" t="s">
        <v>183</v>
      </c>
      <c r="G10" s="239"/>
      <c r="H10" s="240">
        <v>1</v>
      </c>
      <c r="I10" s="241">
        <v>4</v>
      </c>
      <c r="J10" s="242">
        <v>3.82</v>
      </c>
      <c r="K10" s="243">
        <f t="shared" si="0"/>
        <v>15.28</v>
      </c>
      <c r="L10" s="244"/>
      <c r="M10" s="245">
        <v>0</v>
      </c>
      <c r="N10" s="246">
        <v>0</v>
      </c>
      <c r="O10" s="246">
        <v>0</v>
      </c>
      <c r="P10" s="247">
        <f t="shared" si="2"/>
        <v>0</v>
      </c>
      <c r="Q10" s="340">
        <f t="shared" ref="Q10:Q11" si="3">K10-P10</f>
        <v>15.28</v>
      </c>
      <c r="R10" s="341">
        <v>15.28</v>
      </c>
      <c r="S10" s="342">
        <f t="shared" ref="S10:S11" si="4">Q10-R10</f>
        <v>0</v>
      </c>
    </row>
    <row r="11" spans="2:19">
      <c r="B11" s="240"/>
      <c r="C11" s="236"/>
      <c r="D11" s="248"/>
      <c r="E11" s="236"/>
      <c r="F11" s="238"/>
      <c r="G11" s="239"/>
      <c r="H11" s="240">
        <v>1</v>
      </c>
      <c r="I11" s="241">
        <v>1.7</v>
      </c>
      <c r="J11" s="242">
        <v>4.87</v>
      </c>
      <c r="K11" s="243">
        <f t="shared" si="0"/>
        <v>8.2789999999999999</v>
      </c>
      <c r="L11" s="244"/>
      <c r="M11" s="245">
        <v>0</v>
      </c>
      <c r="N11" s="246">
        <v>0</v>
      </c>
      <c r="O11" s="246">
        <v>0</v>
      </c>
      <c r="P11" s="247">
        <f t="shared" si="2"/>
        <v>0</v>
      </c>
      <c r="Q11" s="340">
        <f t="shared" si="3"/>
        <v>8.2789999999999999</v>
      </c>
      <c r="R11" s="341">
        <v>8.2789999999999999</v>
      </c>
      <c r="S11" s="342">
        <f t="shared" si="4"/>
        <v>0</v>
      </c>
    </row>
    <row r="12" spans="2:19">
      <c r="B12" s="240"/>
      <c r="C12" s="236"/>
      <c r="D12" s="248"/>
      <c r="E12" s="236"/>
      <c r="F12" s="238"/>
      <c r="G12" s="239"/>
      <c r="H12" s="240"/>
      <c r="I12" s="241"/>
      <c r="J12" s="242"/>
      <c r="K12" s="243"/>
      <c r="L12" s="244"/>
      <c r="M12" s="245"/>
      <c r="N12" s="246"/>
      <c r="O12" s="246"/>
      <c r="P12" s="247"/>
      <c r="Q12" s="340"/>
      <c r="R12" s="341"/>
      <c r="S12" s="342"/>
    </row>
    <row r="13" spans="2:19">
      <c r="B13" s="235">
        <v>4</v>
      </c>
      <c r="C13" s="236" t="s">
        <v>217</v>
      </c>
      <c r="D13" s="236" t="s">
        <v>218</v>
      </c>
      <c r="E13" s="236" t="s">
        <v>219</v>
      </c>
      <c r="F13" s="238" t="s">
        <v>220</v>
      </c>
      <c r="G13" s="239"/>
      <c r="H13" s="240">
        <v>1</v>
      </c>
      <c r="I13" s="241">
        <v>16.5</v>
      </c>
      <c r="J13" s="241">
        <v>1.4</v>
      </c>
      <c r="K13" s="243">
        <f t="shared" ref="K13" si="5">H13*I13*J13</f>
        <v>23.099999999999998</v>
      </c>
      <c r="L13" s="244"/>
      <c r="M13" s="245">
        <v>0</v>
      </c>
      <c r="N13" s="246">
        <v>0</v>
      </c>
      <c r="O13" s="246">
        <v>0</v>
      </c>
      <c r="P13" s="247">
        <v>0</v>
      </c>
      <c r="Q13" s="340">
        <f t="shared" ref="Q13" si="6">K13-P13</f>
        <v>23.099999999999998</v>
      </c>
      <c r="R13" s="341">
        <v>23.099999999999998</v>
      </c>
      <c r="S13" s="342">
        <f t="shared" ref="S13" si="7">Q13-R13</f>
        <v>0</v>
      </c>
    </row>
    <row r="14" spans="2:19">
      <c r="B14" s="240"/>
      <c r="C14" s="236" t="s">
        <v>221</v>
      </c>
      <c r="D14" s="236"/>
      <c r="E14" s="237"/>
      <c r="F14" s="238"/>
      <c r="G14" s="239"/>
      <c r="H14" s="240"/>
      <c r="I14" s="241"/>
      <c r="J14" s="242"/>
      <c r="K14" s="243"/>
      <c r="L14" s="244"/>
      <c r="M14" s="245"/>
      <c r="N14" s="246"/>
      <c r="O14" s="246"/>
      <c r="P14" s="247"/>
      <c r="Q14" s="340"/>
      <c r="R14" s="341"/>
      <c r="S14" s="342"/>
    </row>
    <row r="15" spans="2:19">
      <c r="B15" s="275"/>
      <c r="C15" s="272"/>
      <c r="D15" s="272"/>
      <c r="E15" s="282"/>
      <c r="F15" s="273"/>
      <c r="G15" s="274"/>
      <c r="H15" s="275"/>
      <c r="I15" s="277"/>
      <c r="J15" s="287"/>
      <c r="K15" s="243"/>
      <c r="L15" s="244"/>
      <c r="M15" s="245"/>
      <c r="N15" s="246"/>
      <c r="O15" s="246"/>
      <c r="P15" s="247"/>
      <c r="Q15" s="340"/>
      <c r="R15" s="341"/>
      <c r="S15" s="342"/>
    </row>
    <row r="16" spans="2:19">
      <c r="B16" s="275">
        <v>5</v>
      </c>
      <c r="C16" s="236" t="s">
        <v>217</v>
      </c>
      <c r="D16" s="236" t="s">
        <v>218</v>
      </c>
      <c r="E16" s="236" t="s">
        <v>222</v>
      </c>
      <c r="F16" s="238" t="s">
        <v>220</v>
      </c>
      <c r="G16" s="274" t="s">
        <v>223</v>
      </c>
      <c r="H16" s="275">
        <v>1</v>
      </c>
      <c r="I16" s="277">
        <v>45</v>
      </c>
      <c r="J16" s="287">
        <v>1.4</v>
      </c>
      <c r="K16" s="243">
        <f t="shared" ref="K16" si="8">H16*I16*J16</f>
        <v>62.999999999999993</v>
      </c>
      <c r="L16" s="244"/>
      <c r="M16" s="245"/>
      <c r="N16" s="246"/>
      <c r="O16" s="246"/>
      <c r="P16" s="247"/>
      <c r="Q16" s="340">
        <f t="shared" ref="Q16" si="9">K16-P16</f>
        <v>62.999999999999993</v>
      </c>
      <c r="R16" s="341">
        <v>62.999999999999993</v>
      </c>
      <c r="S16" s="342">
        <f t="shared" ref="S16" si="10">Q16-R16</f>
        <v>0</v>
      </c>
    </row>
    <row r="17" spans="2:19">
      <c r="B17" s="275"/>
      <c r="C17" s="236" t="s">
        <v>224</v>
      </c>
      <c r="D17" s="272"/>
      <c r="E17" s="282"/>
      <c r="F17" s="273"/>
      <c r="G17" s="274"/>
      <c r="H17" s="275"/>
      <c r="I17" s="277"/>
      <c r="J17" s="287"/>
      <c r="K17" s="243"/>
      <c r="L17" s="244"/>
      <c r="M17" s="245"/>
      <c r="N17" s="246"/>
      <c r="O17" s="246"/>
      <c r="P17" s="247"/>
      <c r="Q17" s="340"/>
      <c r="R17" s="341"/>
      <c r="S17" s="342"/>
    </row>
    <row r="18" spans="2:19">
      <c r="B18" s="275"/>
      <c r="C18" s="272"/>
      <c r="D18" s="272"/>
      <c r="E18" s="282"/>
      <c r="F18" s="273"/>
      <c r="G18" s="274"/>
      <c r="H18" s="275"/>
      <c r="I18" s="277"/>
      <c r="J18" s="287"/>
      <c r="K18" s="243"/>
      <c r="L18" s="244"/>
      <c r="M18" s="245"/>
      <c r="N18" s="246"/>
      <c r="O18" s="246"/>
      <c r="P18" s="247"/>
      <c r="Q18" s="340"/>
      <c r="R18" s="341"/>
      <c r="S18" s="342"/>
    </row>
    <row r="19" spans="2:19">
      <c r="B19" s="275">
        <v>6</v>
      </c>
      <c r="C19" s="272" t="s">
        <v>225</v>
      </c>
      <c r="D19" s="236" t="s">
        <v>226</v>
      </c>
      <c r="E19" s="282" t="s">
        <v>227</v>
      </c>
      <c r="F19" s="238" t="s">
        <v>192</v>
      </c>
      <c r="G19" s="274" t="s">
        <v>229</v>
      </c>
      <c r="H19" s="275">
        <v>1</v>
      </c>
      <c r="I19" s="277">
        <v>30.7</v>
      </c>
      <c r="J19" s="287">
        <v>1.1000000000000001</v>
      </c>
      <c r="K19" s="243">
        <f t="shared" ref="K19" si="11">H19*I19*J19</f>
        <v>33.770000000000003</v>
      </c>
      <c r="L19" s="244"/>
      <c r="M19" s="245"/>
      <c r="N19" s="246"/>
      <c r="O19" s="246"/>
      <c r="P19" s="247"/>
      <c r="Q19" s="340">
        <f t="shared" ref="Q19" si="12">K19-P19</f>
        <v>33.770000000000003</v>
      </c>
      <c r="R19" s="341">
        <v>33.770000000000003</v>
      </c>
      <c r="S19" s="342">
        <f t="shared" ref="S19" si="13">Q19-R19</f>
        <v>0</v>
      </c>
    </row>
    <row r="20" spans="2:19">
      <c r="B20" s="275"/>
      <c r="C20" s="236" t="s">
        <v>265</v>
      </c>
      <c r="D20" s="272"/>
      <c r="E20" s="282"/>
      <c r="F20" s="273"/>
      <c r="G20" s="274"/>
      <c r="H20" s="275"/>
      <c r="I20" s="277"/>
      <c r="J20" s="287"/>
      <c r="K20" s="243"/>
      <c r="L20" s="244"/>
      <c r="M20" s="245"/>
      <c r="N20" s="246"/>
      <c r="O20" s="246"/>
      <c r="P20" s="247"/>
      <c r="Q20" s="340"/>
      <c r="R20" s="341"/>
      <c r="S20" s="342"/>
    </row>
    <row r="21" spans="2:19">
      <c r="B21" s="275"/>
      <c r="C21" s="272"/>
      <c r="D21" s="272"/>
      <c r="E21" s="282"/>
      <c r="F21" s="273"/>
      <c r="G21" s="274"/>
      <c r="H21" s="275"/>
      <c r="I21" s="277"/>
      <c r="J21" s="287"/>
      <c r="K21" s="243"/>
      <c r="L21" s="244"/>
      <c r="M21" s="245"/>
      <c r="N21" s="246"/>
      <c r="O21" s="246"/>
      <c r="P21" s="247"/>
      <c r="Q21" s="340"/>
      <c r="R21" s="341"/>
      <c r="S21" s="350"/>
    </row>
    <row r="22" spans="2:19">
      <c r="B22" s="275">
        <v>7</v>
      </c>
      <c r="C22" s="272" t="s">
        <v>266</v>
      </c>
      <c r="D22" s="236" t="s">
        <v>231</v>
      </c>
      <c r="E22" s="282" t="s">
        <v>232</v>
      </c>
      <c r="F22" s="238" t="s">
        <v>215</v>
      </c>
      <c r="G22" s="274" t="s">
        <v>267</v>
      </c>
      <c r="H22" s="275">
        <v>1</v>
      </c>
      <c r="I22" s="277">
        <v>28.31</v>
      </c>
      <c r="J22" s="287">
        <v>1.4</v>
      </c>
      <c r="K22" s="243">
        <f t="shared" ref="K22" si="14">H22*I22*J22</f>
        <v>39.633999999999993</v>
      </c>
      <c r="L22" s="244"/>
      <c r="M22" s="245"/>
      <c r="N22" s="246"/>
      <c r="O22" s="246"/>
      <c r="P22" s="247"/>
      <c r="Q22" s="340">
        <f t="shared" ref="Q22" si="15">K22-P22</f>
        <v>39.633999999999993</v>
      </c>
      <c r="R22" s="341">
        <v>39.633999999999993</v>
      </c>
      <c r="S22" s="350">
        <f t="shared" ref="S22" si="16">Q22-R22</f>
        <v>0</v>
      </c>
    </row>
    <row r="23" spans="2:19">
      <c r="B23" s="275"/>
      <c r="C23" s="236" t="s">
        <v>268</v>
      </c>
      <c r="D23" s="272"/>
      <c r="E23" s="282"/>
      <c r="F23" s="273"/>
      <c r="G23" s="274"/>
      <c r="H23" s="275"/>
      <c r="I23" s="277"/>
      <c r="J23" s="287"/>
      <c r="K23" s="243"/>
      <c r="L23" s="244"/>
      <c r="M23" s="245"/>
      <c r="N23" s="246"/>
      <c r="O23" s="246"/>
      <c r="P23" s="247"/>
      <c r="Q23" s="340"/>
      <c r="R23" s="341"/>
      <c r="S23" s="350"/>
    </row>
    <row r="24" spans="2:19">
      <c r="B24" s="275"/>
      <c r="C24" s="272"/>
      <c r="D24" s="272"/>
      <c r="E24" s="282"/>
      <c r="F24" s="273"/>
      <c r="G24" s="274"/>
      <c r="H24" s="275"/>
      <c r="I24" s="277"/>
      <c r="J24" s="287"/>
      <c r="K24" s="243"/>
      <c r="L24" s="244"/>
      <c r="M24" s="245"/>
      <c r="N24" s="246"/>
      <c r="O24" s="246"/>
      <c r="P24" s="247"/>
      <c r="Q24" s="340"/>
      <c r="R24" s="341"/>
      <c r="S24" s="350"/>
    </row>
    <row r="25" spans="2:19">
      <c r="B25" s="275">
        <v>8</v>
      </c>
      <c r="C25" s="272" t="s">
        <v>266</v>
      </c>
      <c r="D25" s="236" t="s">
        <v>231</v>
      </c>
      <c r="E25" s="282" t="s">
        <v>235</v>
      </c>
      <c r="F25" s="238" t="s">
        <v>215</v>
      </c>
      <c r="G25" s="274" t="s">
        <v>269</v>
      </c>
      <c r="H25" s="275">
        <v>1</v>
      </c>
      <c r="I25" s="277">
        <v>24.08</v>
      </c>
      <c r="J25" s="287">
        <v>1.4</v>
      </c>
      <c r="K25" s="243">
        <f t="shared" ref="K25" si="17">H25*I25*J25</f>
        <v>33.711999999999996</v>
      </c>
      <c r="L25" s="244"/>
      <c r="M25" s="245"/>
      <c r="N25" s="246"/>
      <c r="O25" s="246"/>
      <c r="P25" s="247"/>
      <c r="Q25" s="340">
        <f t="shared" ref="Q25" si="18">K25-P25</f>
        <v>33.711999999999996</v>
      </c>
      <c r="R25" s="341">
        <v>33.711999999999996</v>
      </c>
      <c r="S25" s="350">
        <f t="shared" ref="S25" si="19">Q25-R25</f>
        <v>0</v>
      </c>
    </row>
    <row r="26" spans="2:19">
      <c r="B26" s="275"/>
      <c r="C26" s="236" t="s">
        <v>268</v>
      </c>
      <c r="D26" s="272"/>
      <c r="E26" s="282"/>
      <c r="F26" s="273"/>
      <c r="G26" s="274"/>
      <c r="H26" s="275"/>
      <c r="I26" s="277"/>
      <c r="J26" s="287"/>
      <c r="K26" s="243"/>
      <c r="L26" s="244"/>
      <c r="M26" s="245"/>
      <c r="N26" s="246"/>
      <c r="O26" s="246"/>
      <c r="P26" s="247"/>
      <c r="Q26" s="340"/>
      <c r="R26" s="341"/>
      <c r="S26" s="350"/>
    </row>
    <row r="27" spans="2:19">
      <c r="B27" s="275"/>
      <c r="C27" s="272"/>
      <c r="D27" s="272"/>
      <c r="E27" s="282"/>
      <c r="F27" s="273"/>
      <c r="G27" s="274"/>
      <c r="H27" s="275"/>
      <c r="I27" s="277"/>
      <c r="J27" s="287"/>
      <c r="K27" s="243"/>
      <c r="L27" s="244"/>
      <c r="M27" s="245"/>
      <c r="N27" s="246"/>
      <c r="O27" s="246"/>
      <c r="P27" s="247"/>
      <c r="Q27" s="340"/>
      <c r="R27" s="341"/>
      <c r="S27" s="350"/>
    </row>
    <row r="28" spans="2:19">
      <c r="B28" s="275">
        <v>9</v>
      </c>
      <c r="C28" s="272" t="s">
        <v>225</v>
      </c>
      <c r="D28" s="236" t="s">
        <v>190</v>
      </c>
      <c r="E28" s="282" t="s">
        <v>242</v>
      </c>
      <c r="F28" s="238" t="s">
        <v>192</v>
      </c>
      <c r="G28" s="274" t="s">
        <v>270</v>
      </c>
      <c r="H28" s="275">
        <v>1</v>
      </c>
      <c r="I28" s="277">
        <v>49.2</v>
      </c>
      <c r="J28" s="287">
        <v>1.1000000000000001</v>
      </c>
      <c r="K28" s="243">
        <f t="shared" ref="K28" si="20">H28*I28*J28</f>
        <v>54.120000000000005</v>
      </c>
      <c r="L28" s="244"/>
      <c r="M28" s="245"/>
      <c r="N28" s="246"/>
      <c r="O28" s="246"/>
      <c r="P28" s="247"/>
      <c r="Q28" s="340">
        <f t="shared" ref="Q28" si="21">K28-P28</f>
        <v>54.120000000000005</v>
      </c>
      <c r="R28" s="341">
        <v>54.120000000000005</v>
      </c>
      <c r="S28" s="350">
        <f t="shared" ref="S28" si="22">Q28-R28</f>
        <v>0</v>
      </c>
    </row>
    <row r="29" spans="2:19">
      <c r="B29" s="275"/>
      <c r="C29" s="236" t="s">
        <v>271</v>
      </c>
      <c r="D29" s="272"/>
      <c r="E29" s="282"/>
      <c r="F29" s="273"/>
      <c r="G29" s="274"/>
      <c r="H29" s="275"/>
      <c r="I29" s="277"/>
      <c r="J29" s="287"/>
      <c r="K29" s="243"/>
      <c r="L29" s="244"/>
      <c r="M29" s="245"/>
      <c r="N29" s="246"/>
      <c r="O29" s="246"/>
      <c r="P29" s="247"/>
      <c r="Q29" s="340"/>
      <c r="R29" s="341"/>
      <c r="S29" s="350"/>
    </row>
    <row r="30" spans="2:19">
      <c r="B30" s="275"/>
      <c r="C30" s="272"/>
      <c r="D30" s="272"/>
      <c r="E30" s="282"/>
      <c r="F30" s="273"/>
      <c r="G30" s="274"/>
      <c r="H30" s="275"/>
      <c r="I30" s="277"/>
      <c r="J30" s="287"/>
      <c r="K30" s="243"/>
      <c r="L30" s="244"/>
      <c r="M30" s="245"/>
      <c r="N30" s="246"/>
      <c r="O30" s="246"/>
      <c r="P30" s="247"/>
      <c r="Q30" s="340"/>
      <c r="R30" s="341"/>
      <c r="S30" s="350"/>
    </row>
    <row r="31" spans="2:19">
      <c r="B31" s="275">
        <v>10</v>
      </c>
      <c r="C31" s="298" t="s">
        <v>217</v>
      </c>
      <c r="D31" s="300" t="s">
        <v>272</v>
      </c>
      <c r="E31" s="301" t="s">
        <v>238</v>
      </c>
      <c r="F31" s="273" t="s">
        <v>215</v>
      </c>
      <c r="G31" s="274" t="s">
        <v>273</v>
      </c>
      <c r="H31" s="275">
        <v>1</v>
      </c>
      <c r="I31" s="277">
        <v>7.5</v>
      </c>
      <c r="J31" s="287">
        <v>1.4</v>
      </c>
      <c r="K31" s="243">
        <f t="shared" ref="K31:K33" si="23">H31*I31*J31</f>
        <v>10.5</v>
      </c>
      <c r="L31" s="244"/>
      <c r="M31" s="245"/>
      <c r="N31" s="246"/>
      <c r="O31" s="246"/>
      <c r="P31" s="247"/>
      <c r="Q31" s="340">
        <f t="shared" ref="Q31:Q35" si="24">K31-P31</f>
        <v>10.5</v>
      </c>
      <c r="R31" s="341">
        <v>10.5</v>
      </c>
      <c r="S31" s="350">
        <f t="shared" ref="S31:S35" si="25">Q31-R31</f>
        <v>0</v>
      </c>
    </row>
    <row r="32" spans="2:19">
      <c r="B32" s="275"/>
      <c r="C32" s="299" t="s">
        <v>274</v>
      </c>
      <c r="D32" s="302"/>
      <c r="E32" s="301"/>
      <c r="F32" s="273"/>
      <c r="G32" s="274"/>
      <c r="H32" s="275">
        <v>1</v>
      </c>
      <c r="I32" s="277">
        <v>4.07</v>
      </c>
      <c r="J32" s="287">
        <v>1.6</v>
      </c>
      <c r="K32" s="243">
        <f t="shared" si="23"/>
        <v>6.5120000000000005</v>
      </c>
      <c r="L32" s="244"/>
      <c r="M32" s="245"/>
      <c r="N32" s="246"/>
      <c r="O32" s="246"/>
      <c r="P32" s="247"/>
      <c r="Q32" s="340">
        <f t="shared" si="24"/>
        <v>6.5120000000000005</v>
      </c>
      <c r="R32" s="341">
        <v>6.5120000000000005</v>
      </c>
      <c r="S32" s="350">
        <f t="shared" si="25"/>
        <v>0</v>
      </c>
    </row>
    <row r="33" spans="2:19">
      <c r="B33" s="275"/>
      <c r="C33" s="272"/>
      <c r="D33" s="272"/>
      <c r="E33" s="282"/>
      <c r="F33" s="273"/>
      <c r="G33" s="274"/>
      <c r="H33" s="275">
        <v>1</v>
      </c>
      <c r="I33" s="277">
        <v>21.58</v>
      </c>
      <c r="J33" s="287">
        <v>1.65</v>
      </c>
      <c r="K33" s="243">
        <f t="shared" si="23"/>
        <v>35.606999999999992</v>
      </c>
      <c r="L33" s="244"/>
      <c r="M33" s="245"/>
      <c r="N33" s="246"/>
      <c r="O33" s="246"/>
      <c r="P33" s="247"/>
      <c r="Q33" s="340">
        <f t="shared" si="24"/>
        <v>35.606999999999992</v>
      </c>
      <c r="R33" s="341">
        <v>35.606999999999992</v>
      </c>
      <c r="S33" s="350">
        <f t="shared" si="25"/>
        <v>0</v>
      </c>
    </row>
    <row r="34" spans="2:19">
      <c r="B34" s="275"/>
      <c r="C34" s="272"/>
      <c r="D34" s="272"/>
      <c r="E34" s="282"/>
      <c r="F34" s="273"/>
      <c r="G34" s="274"/>
      <c r="H34" s="275"/>
      <c r="I34" s="277"/>
      <c r="J34" s="287"/>
      <c r="K34" s="243"/>
      <c r="L34" s="244"/>
      <c r="M34" s="245"/>
      <c r="N34" s="246"/>
      <c r="O34" s="246"/>
      <c r="P34" s="247"/>
      <c r="Q34" s="340"/>
      <c r="R34" s="341"/>
      <c r="S34" s="350"/>
    </row>
    <row r="35" spans="2:19">
      <c r="B35" s="275">
        <v>11</v>
      </c>
      <c r="C35" s="298" t="s">
        <v>217</v>
      </c>
      <c r="D35" s="300" t="s">
        <v>245</v>
      </c>
      <c r="E35" s="301" t="s">
        <v>246</v>
      </c>
      <c r="F35" s="273" t="s">
        <v>247</v>
      </c>
      <c r="G35" s="274" t="s">
        <v>275</v>
      </c>
      <c r="H35" s="275">
        <v>1</v>
      </c>
      <c r="I35" s="277">
        <v>6.43</v>
      </c>
      <c r="J35" s="287">
        <v>1.4</v>
      </c>
      <c r="K35" s="243">
        <f t="shared" ref="K35" si="26">H35*I35*J35</f>
        <v>9.0019999999999989</v>
      </c>
      <c r="L35" s="244"/>
      <c r="M35" s="245"/>
      <c r="N35" s="246"/>
      <c r="O35" s="246"/>
      <c r="P35" s="247"/>
      <c r="Q35" s="340">
        <f t="shared" si="24"/>
        <v>9.0019999999999989</v>
      </c>
      <c r="R35" s="341">
        <v>9.0019999999999989</v>
      </c>
      <c r="S35" s="350">
        <f t="shared" si="25"/>
        <v>0</v>
      </c>
    </row>
    <row r="36" spans="2:19">
      <c r="B36" s="275"/>
      <c r="C36" s="299" t="s">
        <v>276</v>
      </c>
      <c r="D36" s="302"/>
      <c r="E36" s="301"/>
      <c r="F36" s="273"/>
      <c r="G36" s="274"/>
      <c r="H36" s="275"/>
      <c r="I36" s="277"/>
      <c r="J36" s="287"/>
      <c r="K36" s="243"/>
      <c r="L36" s="244"/>
      <c r="M36" s="245"/>
      <c r="N36" s="246"/>
      <c r="O36" s="246"/>
      <c r="P36" s="247"/>
      <c r="Q36" s="340"/>
      <c r="R36" s="341"/>
      <c r="S36" s="350"/>
    </row>
    <row r="37" spans="2:19">
      <c r="B37" s="275"/>
      <c r="C37" s="272"/>
      <c r="D37" s="272"/>
      <c r="E37" s="282"/>
      <c r="F37" s="273"/>
      <c r="G37" s="274"/>
      <c r="H37" s="275"/>
      <c r="I37" s="277"/>
      <c r="J37" s="287"/>
      <c r="K37" s="243"/>
      <c r="L37" s="244"/>
      <c r="M37" s="245"/>
      <c r="N37" s="246"/>
      <c r="O37" s="246"/>
      <c r="P37" s="247"/>
      <c r="Q37" s="340"/>
      <c r="R37" s="341"/>
      <c r="S37" s="350"/>
    </row>
    <row r="38" spans="2:19">
      <c r="B38" s="275">
        <v>12</v>
      </c>
      <c r="C38" s="298" t="s">
        <v>217</v>
      </c>
      <c r="D38" s="300" t="s">
        <v>245</v>
      </c>
      <c r="E38" s="301" t="s">
        <v>277</v>
      </c>
      <c r="F38" s="273" t="s">
        <v>247</v>
      </c>
      <c r="G38" s="274" t="s">
        <v>278</v>
      </c>
      <c r="H38" s="275">
        <v>1</v>
      </c>
      <c r="I38" s="277">
        <v>9.92</v>
      </c>
      <c r="J38" s="287">
        <v>1.4</v>
      </c>
      <c r="K38" s="243">
        <f t="shared" ref="K38" si="27">H38*I38*J38</f>
        <v>13.888</v>
      </c>
      <c r="L38" s="244"/>
      <c r="M38" s="245"/>
      <c r="N38" s="246"/>
      <c r="O38" s="246"/>
      <c r="P38" s="247"/>
      <c r="Q38" s="340">
        <f t="shared" ref="Q38" si="28">K38-P38</f>
        <v>13.888</v>
      </c>
      <c r="R38" s="341">
        <v>13.888</v>
      </c>
      <c r="S38" s="350">
        <f t="shared" ref="S38" si="29">Q38-R38</f>
        <v>0</v>
      </c>
    </row>
    <row r="39" spans="2:19">
      <c r="B39" s="275"/>
      <c r="C39" s="299" t="s">
        <v>279</v>
      </c>
      <c r="D39" s="302"/>
      <c r="E39" s="301"/>
      <c r="F39" s="273"/>
      <c r="G39" s="274"/>
      <c r="H39" s="275"/>
      <c r="I39" s="277"/>
      <c r="J39" s="287"/>
      <c r="K39" s="243"/>
      <c r="L39" s="244"/>
      <c r="M39" s="245"/>
      <c r="N39" s="246"/>
      <c r="O39" s="246"/>
      <c r="P39" s="247"/>
      <c r="Q39" s="340"/>
      <c r="R39" s="341"/>
      <c r="S39" s="350"/>
    </row>
    <row r="40" spans="2:19">
      <c r="B40" s="275"/>
      <c r="C40" s="272"/>
      <c r="D40" s="272"/>
      <c r="E40" s="282"/>
      <c r="F40" s="273"/>
      <c r="G40" s="274"/>
      <c r="H40" s="275"/>
      <c r="I40" s="277"/>
      <c r="J40" s="287"/>
      <c r="K40" s="243"/>
      <c r="L40" s="244"/>
      <c r="M40" s="245"/>
      <c r="N40" s="246"/>
      <c r="O40" s="246"/>
      <c r="P40" s="247"/>
      <c r="Q40" s="340"/>
      <c r="R40" s="341"/>
      <c r="S40" s="350"/>
    </row>
    <row r="41" spans="2:19">
      <c r="B41" s="275">
        <v>12</v>
      </c>
      <c r="C41" s="298" t="s">
        <v>280</v>
      </c>
      <c r="D41" s="300" t="s">
        <v>254</v>
      </c>
      <c r="E41" s="301" t="s">
        <v>255</v>
      </c>
      <c r="F41" s="273" t="s">
        <v>183</v>
      </c>
      <c r="G41" s="274" t="s">
        <v>281</v>
      </c>
      <c r="H41" s="275">
        <v>1</v>
      </c>
      <c r="I41" s="277">
        <v>21.23</v>
      </c>
      <c r="J41" s="287">
        <v>7.28</v>
      </c>
      <c r="K41" s="243">
        <f t="shared" ref="K41" si="30">H41*I41*J41</f>
        <v>154.55440000000002</v>
      </c>
      <c r="L41" s="244"/>
      <c r="M41" s="245"/>
      <c r="N41" s="246"/>
      <c r="O41" s="246"/>
      <c r="P41" s="247"/>
      <c r="Q41" s="340">
        <f t="shared" ref="Q41:Q42" si="31">K41-P41</f>
        <v>154.55440000000002</v>
      </c>
      <c r="R41" s="341">
        <v>154.55440000000002</v>
      </c>
      <c r="S41" s="350">
        <f t="shared" ref="S41:S42" si="32">Q41-R41</f>
        <v>0</v>
      </c>
    </row>
    <row r="42" spans="2:19">
      <c r="B42" s="275"/>
      <c r="C42" s="299" t="s">
        <v>282</v>
      </c>
      <c r="D42" s="302"/>
      <c r="E42" s="301"/>
      <c r="F42" s="273"/>
      <c r="G42" s="274"/>
      <c r="H42" s="275">
        <v>1</v>
      </c>
      <c r="I42" s="277">
        <v>9.32</v>
      </c>
      <c r="J42" s="287">
        <v>4.5</v>
      </c>
      <c r="K42" s="243">
        <v>41.94</v>
      </c>
      <c r="L42" s="244"/>
      <c r="M42" s="245"/>
      <c r="N42" s="246"/>
      <c r="O42" s="246"/>
      <c r="P42" s="247"/>
      <c r="Q42" s="340">
        <f t="shared" si="31"/>
        <v>41.94</v>
      </c>
      <c r="R42" s="341">
        <v>41.94</v>
      </c>
      <c r="S42" s="350">
        <f t="shared" si="32"/>
        <v>0</v>
      </c>
    </row>
    <row r="43" spans="2:19" ht="15" customHeight="1" thickBot="1">
      <c r="B43" s="250"/>
      <c r="C43" s="251"/>
      <c r="D43" s="251"/>
      <c r="E43" s="251"/>
      <c r="F43" s="252"/>
      <c r="G43" s="253"/>
      <c r="H43" s="254"/>
      <c r="I43" s="255"/>
      <c r="J43" s="255"/>
      <c r="K43" s="256"/>
      <c r="L43" s="257"/>
      <c r="M43" s="258"/>
      <c r="N43" s="259"/>
      <c r="O43" s="259"/>
      <c r="P43" s="260"/>
      <c r="Q43" s="340"/>
      <c r="R43" s="341"/>
      <c r="S43" s="342"/>
    </row>
    <row r="44" spans="2:19">
      <c r="K44" s="261"/>
      <c r="N44" s="261"/>
      <c r="O44" s="261"/>
      <c r="P44" s="261" t="s">
        <v>38</v>
      </c>
      <c r="Q44" s="262">
        <f>SUM(Q3:Q43)</f>
        <v>577.53839999999991</v>
      </c>
      <c r="R44" s="262">
        <f>SUM(R3:R43)</f>
        <v>577.53839999999991</v>
      </c>
      <c r="S44" s="263">
        <f>SUM(S3:S43)</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B1:S34"/>
  <sheetViews>
    <sheetView view="pageBreakPreview" zoomScale="70" zoomScaleNormal="100" zoomScaleSheetLayoutView="70" workbookViewId="0">
      <selection activeCell="A21" sqref="A21"/>
    </sheetView>
  </sheetViews>
  <sheetFormatPr defaultColWidth="9.109375" defaultRowHeight="14.4"/>
  <cols>
    <col min="1" max="1" width="2.109375" style="214" customWidth="1"/>
    <col min="2" max="2" width="4.5546875" style="214" customWidth="1"/>
    <col min="3" max="3" width="26.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283</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303">
        <v>1</v>
      </c>
      <c r="C4" s="236" t="s">
        <v>212</v>
      </c>
      <c r="D4" s="236" t="s">
        <v>213</v>
      </c>
      <c r="E4" s="236" t="s">
        <v>214</v>
      </c>
      <c r="F4" s="238"/>
      <c r="G4" s="239" t="s">
        <v>284</v>
      </c>
      <c r="H4" s="240">
        <v>1</v>
      </c>
      <c r="I4" s="241">
        <v>9</v>
      </c>
      <c r="J4" s="242">
        <v>1.4</v>
      </c>
      <c r="K4" s="243">
        <f t="shared" ref="K4" si="0">H4*I4*J4</f>
        <v>12.6</v>
      </c>
      <c r="L4" s="244"/>
      <c r="M4" s="245">
        <v>0</v>
      </c>
      <c r="N4" s="246">
        <v>0</v>
      </c>
      <c r="O4" s="246">
        <v>0</v>
      </c>
      <c r="P4" s="247">
        <f>M4*N4*O4</f>
        <v>0</v>
      </c>
      <c r="Q4" s="340">
        <f>K4</f>
        <v>12.6</v>
      </c>
      <c r="R4" s="364">
        <v>12.6</v>
      </c>
      <c r="S4" s="342">
        <f>Q4-R4</f>
        <v>0</v>
      </c>
    </row>
    <row r="5" spans="2:19">
      <c r="B5" s="240"/>
      <c r="C5" s="236" t="s">
        <v>285</v>
      </c>
      <c r="D5" s="248"/>
      <c r="E5" s="236"/>
      <c r="F5" s="238"/>
      <c r="G5" s="239"/>
      <c r="H5" s="240"/>
      <c r="I5" s="241"/>
      <c r="J5" s="242"/>
      <c r="K5" s="243"/>
      <c r="L5" s="244"/>
      <c r="M5" s="245"/>
      <c r="N5" s="246"/>
      <c r="O5" s="246"/>
      <c r="P5" s="247"/>
      <c r="Q5" s="340"/>
      <c r="R5" s="341"/>
      <c r="S5" s="342"/>
    </row>
    <row r="6" spans="2:19">
      <c r="B6" s="240"/>
      <c r="C6" s="236"/>
      <c r="D6" s="248"/>
      <c r="E6" s="236"/>
      <c r="F6" s="238"/>
      <c r="G6" s="239"/>
      <c r="H6" s="240"/>
      <c r="I6" s="241"/>
      <c r="J6" s="241"/>
      <c r="K6" s="243"/>
      <c r="L6" s="244"/>
      <c r="M6" s="245"/>
      <c r="N6" s="246"/>
      <c r="O6" s="246"/>
      <c r="P6" s="247"/>
      <c r="Q6" s="340"/>
      <c r="R6" s="341"/>
      <c r="S6" s="342"/>
    </row>
    <row r="7" spans="2:19">
      <c r="B7" s="303">
        <v>2</v>
      </c>
      <c r="C7" s="236" t="s">
        <v>217</v>
      </c>
      <c r="D7" s="236" t="s">
        <v>231</v>
      </c>
      <c r="E7" s="236" t="s">
        <v>219</v>
      </c>
      <c r="F7" s="238" t="s">
        <v>215</v>
      </c>
      <c r="G7" s="239" t="s">
        <v>286</v>
      </c>
      <c r="H7" s="240">
        <v>1</v>
      </c>
      <c r="I7" s="241">
        <v>16.5</v>
      </c>
      <c r="J7" s="241">
        <v>1.4</v>
      </c>
      <c r="K7" s="243">
        <f t="shared" ref="K7" si="1">H7*I7*J7</f>
        <v>23.099999999999998</v>
      </c>
      <c r="L7" s="244"/>
      <c r="M7" s="245">
        <v>0</v>
      </c>
      <c r="N7" s="246">
        <v>0</v>
      </c>
      <c r="O7" s="246">
        <v>0</v>
      </c>
      <c r="P7" s="247">
        <v>0</v>
      </c>
      <c r="Q7" s="340">
        <f t="shared" ref="Q7" si="2">K7-P7</f>
        <v>23.099999999999998</v>
      </c>
      <c r="R7" s="341">
        <v>23.099999999999998</v>
      </c>
      <c r="S7" s="342">
        <f t="shared" ref="S7" si="3">Q7-R7</f>
        <v>0</v>
      </c>
    </row>
    <row r="8" spans="2:19">
      <c r="B8" s="240"/>
      <c r="C8" s="236" t="s">
        <v>287</v>
      </c>
      <c r="D8" s="236"/>
      <c r="E8" s="237"/>
      <c r="F8" s="238"/>
      <c r="G8" s="239"/>
      <c r="H8" s="240"/>
      <c r="I8" s="241"/>
      <c r="J8" s="242"/>
      <c r="K8" s="243"/>
      <c r="L8" s="244"/>
      <c r="M8" s="245"/>
      <c r="N8" s="246"/>
      <c r="O8" s="246"/>
      <c r="P8" s="247"/>
      <c r="Q8" s="340"/>
      <c r="R8" s="341"/>
      <c r="S8" s="342"/>
    </row>
    <row r="9" spans="2:19">
      <c r="B9" s="240"/>
      <c r="C9" s="236"/>
      <c r="D9" s="248"/>
      <c r="E9" s="236"/>
      <c r="F9" s="238"/>
      <c r="G9" s="239"/>
      <c r="H9" s="240"/>
      <c r="I9" s="241"/>
      <c r="J9" s="242"/>
      <c r="K9" s="243"/>
      <c r="L9" s="244"/>
      <c r="M9" s="245"/>
      <c r="N9" s="246"/>
      <c r="O9" s="246"/>
      <c r="P9" s="247"/>
      <c r="Q9" s="340"/>
      <c r="R9" s="341"/>
      <c r="S9" s="351"/>
    </row>
    <row r="10" spans="2:19">
      <c r="B10" s="240">
        <v>3</v>
      </c>
      <c r="C10" s="236" t="s">
        <v>217</v>
      </c>
      <c r="D10" s="236" t="s">
        <v>231</v>
      </c>
      <c r="E10" s="236" t="s">
        <v>222</v>
      </c>
      <c r="F10" s="238" t="s">
        <v>215</v>
      </c>
      <c r="G10" s="239" t="s">
        <v>288</v>
      </c>
      <c r="H10" s="240">
        <v>1</v>
      </c>
      <c r="I10" s="241">
        <v>45</v>
      </c>
      <c r="J10" s="242">
        <v>1.4</v>
      </c>
      <c r="K10" s="243">
        <f t="shared" ref="K10" si="4">H10*I10*J10</f>
        <v>62.999999999999993</v>
      </c>
      <c r="L10" s="244"/>
      <c r="M10" s="245"/>
      <c r="N10" s="246"/>
      <c r="O10" s="246"/>
      <c r="P10" s="247"/>
      <c r="Q10" s="340">
        <f t="shared" ref="Q10" si="5">K10-P10</f>
        <v>62.999999999999993</v>
      </c>
      <c r="R10" s="341">
        <v>62.999999999999993</v>
      </c>
      <c r="S10" s="350">
        <f t="shared" ref="S10" si="6">Q10-R10</f>
        <v>0</v>
      </c>
    </row>
    <row r="11" spans="2:19">
      <c r="B11" s="240"/>
      <c r="C11" s="236" t="s">
        <v>289</v>
      </c>
      <c r="D11" s="236"/>
      <c r="E11" s="236"/>
      <c r="F11" s="238"/>
      <c r="G11" s="239"/>
      <c r="H11" s="240"/>
      <c r="I11" s="241"/>
      <c r="J11" s="242"/>
      <c r="K11" s="243"/>
      <c r="L11" s="244"/>
      <c r="M11" s="245"/>
      <c r="N11" s="246"/>
      <c r="O11" s="246"/>
      <c r="P11" s="247"/>
      <c r="Q11" s="340"/>
      <c r="R11" s="341"/>
      <c r="S11" s="350"/>
    </row>
    <row r="12" spans="2:19">
      <c r="B12" s="240"/>
      <c r="C12" s="236"/>
      <c r="D12" s="236"/>
      <c r="E12" s="236"/>
      <c r="F12" s="238"/>
      <c r="G12" s="239"/>
      <c r="H12" s="240"/>
      <c r="I12" s="241"/>
      <c r="J12" s="241"/>
      <c r="K12" s="243"/>
      <c r="L12" s="244"/>
      <c r="M12" s="245"/>
      <c r="N12" s="246"/>
      <c r="O12" s="246"/>
      <c r="P12" s="247"/>
      <c r="Q12" s="340"/>
      <c r="R12" s="341"/>
      <c r="S12" s="350"/>
    </row>
    <row r="13" spans="2:19">
      <c r="B13" s="240">
        <v>4</v>
      </c>
      <c r="C13" s="236" t="s">
        <v>241</v>
      </c>
      <c r="D13" s="236" t="s">
        <v>190</v>
      </c>
      <c r="E13" s="236" t="s">
        <v>227</v>
      </c>
      <c r="F13" s="238" t="s">
        <v>192</v>
      </c>
      <c r="G13" s="239" t="s">
        <v>290</v>
      </c>
      <c r="H13" s="240">
        <v>1</v>
      </c>
      <c r="I13" s="241">
        <v>30.7</v>
      </c>
      <c r="J13" s="241">
        <v>1.1000000000000001</v>
      </c>
      <c r="K13" s="243">
        <f t="shared" ref="K13" si="7">H13*I13*J13</f>
        <v>33.770000000000003</v>
      </c>
      <c r="L13" s="244"/>
      <c r="M13" s="245"/>
      <c r="N13" s="246"/>
      <c r="O13" s="246"/>
      <c r="P13" s="247"/>
      <c r="Q13" s="340">
        <f t="shared" ref="Q13" si="8">K13-P13</f>
        <v>33.770000000000003</v>
      </c>
      <c r="R13" s="341">
        <v>33.770000000000003</v>
      </c>
      <c r="S13" s="350">
        <f t="shared" ref="S13" si="9">Q13-R13</f>
        <v>0</v>
      </c>
    </row>
    <row r="14" spans="2:19">
      <c r="B14" s="240"/>
      <c r="C14" s="236" t="s">
        <v>291</v>
      </c>
      <c r="D14" s="248"/>
      <c r="E14" s="236"/>
      <c r="F14" s="238"/>
      <c r="G14" s="239"/>
      <c r="H14" s="240"/>
      <c r="I14" s="241"/>
      <c r="J14" s="242"/>
      <c r="K14" s="243"/>
      <c r="L14" s="244"/>
      <c r="M14" s="245"/>
      <c r="N14" s="246"/>
      <c r="O14" s="246"/>
      <c r="P14" s="247"/>
      <c r="Q14" s="340"/>
      <c r="R14" s="341"/>
      <c r="S14" s="350"/>
    </row>
    <row r="15" spans="2:19">
      <c r="B15" s="240"/>
      <c r="C15" s="236"/>
      <c r="D15" s="248"/>
      <c r="E15" s="236"/>
      <c r="F15" s="238"/>
      <c r="G15" s="239"/>
      <c r="H15" s="240"/>
      <c r="I15" s="241"/>
      <c r="J15" s="242"/>
      <c r="K15" s="243"/>
      <c r="L15" s="244"/>
      <c r="M15" s="245"/>
      <c r="N15" s="246"/>
      <c r="O15" s="246"/>
      <c r="P15" s="247"/>
      <c r="Q15" s="340"/>
      <c r="R15" s="341"/>
      <c r="S15" s="350"/>
    </row>
    <row r="16" spans="2:19">
      <c r="B16" s="240">
        <v>5</v>
      </c>
      <c r="C16" s="236" t="s">
        <v>217</v>
      </c>
      <c r="D16" s="236" t="s">
        <v>231</v>
      </c>
      <c r="E16" s="236" t="s">
        <v>232</v>
      </c>
      <c r="F16" s="238" t="s">
        <v>215</v>
      </c>
      <c r="G16" s="239" t="s">
        <v>292</v>
      </c>
      <c r="H16" s="240">
        <v>1</v>
      </c>
      <c r="I16" s="241">
        <v>28.31</v>
      </c>
      <c r="J16" s="242">
        <v>1.4</v>
      </c>
      <c r="K16" s="243">
        <f t="shared" ref="K16" si="10">H16*I16*J16</f>
        <v>39.633999999999993</v>
      </c>
      <c r="L16" s="244"/>
      <c r="M16" s="245"/>
      <c r="N16" s="246"/>
      <c r="O16" s="246"/>
      <c r="P16" s="247"/>
      <c r="Q16" s="340">
        <f t="shared" ref="Q16" si="11">K16-P16</f>
        <v>39.633999999999993</v>
      </c>
      <c r="R16" s="341">
        <v>39.633999999999993</v>
      </c>
      <c r="S16" s="350">
        <f t="shared" ref="S16" si="12">Q16-R16</f>
        <v>0</v>
      </c>
    </row>
    <row r="17" spans="2:19">
      <c r="B17" s="240"/>
      <c r="C17" s="236" t="s">
        <v>293</v>
      </c>
      <c r="D17" s="248"/>
      <c r="E17" s="236"/>
      <c r="F17" s="238"/>
      <c r="G17" s="239"/>
      <c r="H17" s="240"/>
      <c r="I17" s="241"/>
      <c r="J17" s="242"/>
      <c r="K17" s="243"/>
      <c r="L17" s="244"/>
      <c r="M17" s="245"/>
      <c r="N17" s="246"/>
      <c r="O17" s="246"/>
      <c r="P17" s="247"/>
      <c r="Q17" s="340"/>
      <c r="R17" s="341"/>
      <c r="S17" s="350"/>
    </row>
    <row r="18" spans="2:19">
      <c r="B18" s="240"/>
      <c r="C18" s="236"/>
      <c r="D18" s="248"/>
      <c r="E18" s="236"/>
      <c r="F18" s="238"/>
      <c r="G18" s="239"/>
      <c r="H18" s="240"/>
      <c r="I18" s="241"/>
      <c r="J18" s="242"/>
      <c r="K18" s="243"/>
      <c r="L18" s="244"/>
      <c r="M18" s="245"/>
      <c r="N18" s="246"/>
      <c r="O18" s="246"/>
      <c r="P18" s="247"/>
      <c r="Q18" s="340"/>
      <c r="R18" s="341"/>
      <c r="S18" s="350"/>
    </row>
    <row r="19" spans="2:19">
      <c r="B19" s="240">
        <v>6</v>
      </c>
      <c r="C19" s="298" t="s">
        <v>217</v>
      </c>
      <c r="D19" s="300" t="s">
        <v>245</v>
      </c>
      <c r="E19" s="301" t="s">
        <v>235</v>
      </c>
      <c r="F19" s="238" t="s">
        <v>215</v>
      </c>
      <c r="G19" s="239" t="s">
        <v>294</v>
      </c>
      <c r="H19" s="240">
        <v>1</v>
      </c>
      <c r="I19" s="241">
        <v>24.08</v>
      </c>
      <c r="J19" s="242">
        <v>1.4</v>
      </c>
      <c r="K19" s="243">
        <f t="shared" ref="K19" si="13">H19*I19*J19</f>
        <v>33.711999999999996</v>
      </c>
      <c r="L19" s="244"/>
      <c r="M19" s="245"/>
      <c r="N19" s="246"/>
      <c r="O19" s="246"/>
      <c r="P19" s="247"/>
      <c r="Q19" s="340">
        <f t="shared" ref="Q19" si="14">K19-P19</f>
        <v>33.711999999999996</v>
      </c>
      <c r="R19" s="341">
        <v>33.711999999999996</v>
      </c>
      <c r="S19" s="350">
        <f t="shared" ref="S19" si="15">Q19-R19</f>
        <v>0</v>
      </c>
    </row>
    <row r="20" spans="2:19">
      <c r="B20" s="240"/>
      <c r="C20" s="299" t="s">
        <v>295</v>
      </c>
      <c r="D20" s="302"/>
      <c r="E20" s="301"/>
      <c r="F20" s="238"/>
      <c r="G20" s="239"/>
      <c r="H20" s="240"/>
      <c r="I20" s="241"/>
      <c r="J20" s="242"/>
      <c r="K20" s="243"/>
      <c r="L20" s="244"/>
      <c r="M20" s="245"/>
      <c r="N20" s="246"/>
      <c r="O20" s="246"/>
      <c r="P20" s="247"/>
      <c r="Q20" s="340"/>
      <c r="R20" s="341"/>
      <c r="S20" s="350"/>
    </row>
    <row r="21" spans="2:19">
      <c r="B21" s="240"/>
      <c r="C21" s="236"/>
      <c r="D21" s="248"/>
      <c r="E21" s="236"/>
      <c r="F21" s="238"/>
      <c r="G21" s="239"/>
      <c r="H21" s="240"/>
      <c r="I21" s="241"/>
      <c r="J21" s="242"/>
      <c r="K21" s="243"/>
      <c r="L21" s="244"/>
      <c r="M21" s="245"/>
      <c r="N21" s="246"/>
      <c r="O21" s="246"/>
      <c r="P21" s="247"/>
      <c r="Q21" s="340"/>
      <c r="R21" s="341"/>
      <c r="S21" s="350"/>
    </row>
    <row r="22" spans="2:19">
      <c r="B22" s="240">
        <v>7</v>
      </c>
      <c r="C22" s="236" t="s">
        <v>241</v>
      </c>
      <c r="D22" s="236" t="s">
        <v>190</v>
      </c>
      <c r="E22" s="236" t="s">
        <v>242</v>
      </c>
      <c r="F22" s="238" t="s">
        <v>192</v>
      </c>
      <c r="G22" s="239" t="s">
        <v>296</v>
      </c>
      <c r="H22" s="240">
        <v>1</v>
      </c>
      <c r="I22" s="241">
        <v>49.2</v>
      </c>
      <c r="J22" s="242">
        <v>1.1000000000000001</v>
      </c>
      <c r="K22" s="243">
        <f t="shared" ref="K22" si="16">H22*I22*J22</f>
        <v>54.120000000000005</v>
      </c>
      <c r="L22" s="244"/>
      <c r="M22" s="245"/>
      <c r="N22" s="246"/>
      <c r="O22" s="246"/>
      <c r="P22" s="247"/>
      <c r="Q22" s="340">
        <f t="shared" ref="Q22" si="17">K22-P22</f>
        <v>54.120000000000005</v>
      </c>
      <c r="R22" s="341">
        <v>54.120000000000005</v>
      </c>
      <c r="S22" s="350">
        <f t="shared" ref="S22" si="18">Q22-R22</f>
        <v>0</v>
      </c>
    </row>
    <row r="23" spans="2:19">
      <c r="B23" s="240"/>
      <c r="C23" s="236" t="s">
        <v>297</v>
      </c>
      <c r="D23" s="248"/>
      <c r="E23" s="236"/>
      <c r="F23" s="238"/>
      <c r="G23" s="239"/>
      <c r="H23" s="240"/>
      <c r="I23" s="241"/>
      <c r="J23" s="242"/>
      <c r="K23" s="243"/>
      <c r="L23" s="244"/>
      <c r="M23" s="245"/>
      <c r="N23" s="246"/>
      <c r="O23" s="246"/>
      <c r="P23" s="247"/>
      <c r="Q23" s="340"/>
      <c r="R23" s="341"/>
      <c r="S23" s="350"/>
    </row>
    <row r="24" spans="2:19">
      <c r="B24" s="240"/>
      <c r="C24" s="236"/>
      <c r="D24" s="248"/>
      <c r="E24" s="236"/>
      <c r="F24" s="238"/>
      <c r="G24" s="239"/>
      <c r="H24" s="240"/>
      <c r="I24" s="241"/>
      <c r="J24" s="242"/>
      <c r="K24" s="243"/>
      <c r="L24" s="244"/>
      <c r="M24" s="245"/>
      <c r="N24" s="246"/>
      <c r="O24" s="246"/>
      <c r="P24" s="247"/>
      <c r="Q24" s="340"/>
      <c r="R24" s="341"/>
      <c r="S24" s="350"/>
    </row>
    <row r="25" spans="2:19">
      <c r="B25" s="240">
        <v>8</v>
      </c>
      <c r="C25" s="236" t="s">
        <v>217</v>
      </c>
      <c r="D25" s="236" t="s">
        <v>298</v>
      </c>
      <c r="E25" s="236" t="s">
        <v>246</v>
      </c>
      <c r="F25" s="238" t="s">
        <v>247</v>
      </c>
      <c r="G25" s="239" t="s">
        <v>299</v>
      </c>
      <c r="H25" s="240">
        <v>1</v>
      </c>
      <c r="I25" s="241">
        <v>6.43</v>
      </c>
      <c r="J25" s="242">
        <v>1.4</v>
      </c>
      <c r="K25" s="243">
        <f t="shared" ref="K25" si="19">H25*I25*J25</f>
        <v>9.0019999999999989</v>
      </c>
      <c r="L25" s="244"/>
      <c r="M25" s="245"/>
      <c r="N25" s="246"/>
      <c r="O25" s="246"/>
      <c r="P25" s="247"/>
      <c r="Q25" s="340">
        <f t="shared" ref="Q25" si="20">K25-P25</f>
        <v>9.0019999999999989</v>
      </c>
      <c r="R25" s="341">
        <v>9.0019999999999989</v>
      </c>
      <c r="S25" s="350">
        <f t="shared" ref="S25" si="21">Q25-R25</f>
        <v>0</v>
      </c>
    </row>
    <row r="26" spans="2:19">
      <c r="B26" s="240"/>
      <c r="C26" s="236" t="s">
        <v>300</v>
      </c>
      <c r="D26" s="248"/>
      <c r="E26" s="236"/>
      <c r="F26" s="238"/>
      <c r="G26" s="239"/>
      <c r="H26" s="240"/>
      <c r="I26" s="241"/>
      <c r="J26" s="242"/>
      <c r="K26" s="243"/>
      <c r="L26" s="244"/>
      <c r="M26" s="245"/>
      <c r="N26" s="246"/>
      <c r="O26" s="246"/>
      <c r="P26" s="247"/>
      <c r="Q26" s="340"/>
      <c r="R26" s="341"/>
      <c r="S26" s="350"/>
    </row>
    <row r="27" spans="2:19">
      <c r="B27" s="240"/>
      <c r="C27" s="236"/>
      <c r="D27" s="248"/>
      <c r="E27" s="236"/>
      <c r="F27" s="238"/>
      <c r="G27" s="239"/>
      <c r="H27" s="240"/>
      <c r="I27" s="241"/>
      <c r="J27" s="242"/>
      <c r="K27" s="243"/>
      <c r="L27" s="244"/>
      <c r="M27" s="245"/>
      <c r="N27" s="246"/>
      <c r="O27" s="246"/>
      <c r="P27" s="247"/>
      <c r="Q27" s="340"/>
      <c r="R27" s="341"/>
      <c r="S27" s="350"/>
    </row>
    <row r="28" spans="2:19">
      <c r="B28" s="240">
        <v>9</v>
      </c>
      <c r="C28" s="298" t="s">
        <v>217</v>
      </c>
      <c r="D28" s="300" t="s">
        <v>298</v>
      </c>
      <c r="E28" s="300" t="s">
        <v>277</v>
      </c>
      <c r="F28" s="238" t="s">
        <v>247</v>
      </c>
      <c r="G28" s="239" t="s">
        <v>301</v>
      </c>
      <c r="H28" s="240">
        <v>1</v>
      </c>
      <c r="I28" s="241">
        <v>17.55</v>
      </c>
      <c r="J28" s="242">
        <v>1.4</v>
      </c>
      <c r="K28" s="243">
        <f t="shared" ref="K28" si="22">H28*I28*J28</f>
        <v>24.57</v>
      </c>
      <c r="L28" s="244"/>
      <c r="M28" s="245"/>
      <c r="N28" s="246"/>
      <c r="O28" s="246"/>
      <c r="P28" s="247"/>
      <c r="Q28" s="340">
        <f t="shared" ref="Q28" si="23">K28-P28</f>
        <v>24.57</v>
      </c>
      <c r="R28" s="341">
        <v>24.57</v>
      </c>
      <c r="S28" s="350">
        <f t="shared" ref="S28" si="24">Q28-R28</f>
        <v>0</v>
      </c>
    </row>
    <row r="29" spans="2:19">
      <c r="B29" s="240"/>
      <c r="C29" s="299" t="s">
        <v>302</v>
      </c>
      <c r="D29" s="304"/>
      <c r="E29" s="304"/>
      <c r="F29" s="305"/>
      <c r="G29" s="239"/>
      <c r="H29" s="240"/>
      <c r="I29" s="241"/>
      <c r="J29" s="242"/>
      <c r="K29" s="243"/>
      <c r="L29" s="244"/>
      <c r="M29" s="245"/>
      <c r="N29" s="246"/>
      <c r="O29" s="246"/>
      <c r="P29" s="247"/>
      <c r="Q29" s="340"/>
      <c r="R29" s="341"/>
      <c r="S29" s="350"/>
    </row>
    <row r="30" spans="2:19">
      <c r="B30" s="240"/>
      <c r="C30" s="236"/>
      <c r="D30" s="248"/>
      <c r="E30" s="236"/>
      <c r="F30" s="238"/>
      <c r="G30" s="239"/>
      <c r="H30" s="240"/>
      <c r="I30" s="241"/>
      <c r="J30" s="242"/>
      <c r="K30" s="243"/>
      <c r="L30" s="244"/>
      <c r="M30" s="245"/>
      <c r="N30" s="246"/>
      <c r="O30" s="246"/>
      <c r="P30" s="247"/>
      <c r="Q30" s="340"/>
      <c r="R30" s="341"/>
      <c r="S30" s="350"/>
    </row>
    <row r="31" spans="2:19">
      <c r="B31" s="240"/>
      <c r="C31" s="236"/>
      <c r="D31" s="248"/>
      <c r="E31" s="236"/>
      <c r="F31" s="238"/>
      <c r="G31" s="239"/>
      <c r="H31" s="240"/>
      <c r="I31" s="241"/>
      <c r="J31" s="242"/>
      <c r="K31" s="243"/>
      <c r="L31" s="244"/>
      <c r="M31" s="245"/>
      <c r="N31" s="246"/>
      <c r="O31" s="246"/>
      <c r="P31" s="247"/>
      <c r="Q31" s="340"/>
      <c r="R31" s="341"/>
      <c r="S31" s="350"/>
    </row>
    <row r="32" spans="2:19">
      <c r="B32" s="240"/>
      <c r="C32" s="236"/>
      <c r="D32" s="236"/>
      <c r="E32" s="236"/>
      <c r="F32" s="238"/>
      <c r="G32" s="239"/>
      <c r="H32" s="240"/>
      <c r="I32" s="241"/>
      <c r="J32" s="241"/>
      <c r="K32" s="243"/>
      <c r="L32" s="244"/>
      <c r="M32" s="245"/>
      <c r="N32" s="246"/>
      <c r="O32" s="246"/>
      <c r="P32" s="247"/>
      <c r="Q32" s="340"/>
      <c r="R32" s="341"/>
      <c r="S32" s="342"/>
    </row>
    <row r="33" spans="2:19" ht="15" customHeight="1" thickBot="1">
      <c r="B33" s="250"/>
      <c r="C33" s="251"/>
      <c r="D33" s="251"/>
      <c r="E33" s="251"/>
      <c r="F33" s="252"/>
      <c r="G33" s="253"/>
      <c r="H33" s="254"/>
      <c r="I33" s="255"/>
      <c r="J33" s="255"/>
      <c r="K33" s="256"/>
      <c r="L33" s="257"/>
      <c r="M33" s="258"/>
      <c r="N33" s="259"/>
      <c r="O33" s="259"/>
      <c r="P33" s="260"/>
      <c r="Q33" s="362"/>
      <c r="R33" s="354"/>
      <c r="S33" s="355"/>
    </row>
    <row r="34" spans="2:19">
      <c r="K34" s="261"/>
      <c r="N34" s="261"/>
      <c r="O34" s="261"/>
      <c r="P34" s="261" t="s">
        <v>38</v>
      </c>
      <c r="Q34" s="262">
        <f>SUM(Q3:Q33)</f>
        <v>293.50799999999998</v>
      </c>
      <c r="R34" s="262">
        <f>SUM(R3:R33)</f>
        <v>293.50799999999998</v>
      </c>
      <c r="S34" s="263">
        <f>SUM(S4:S33)</f>
        <v>0</v>
      </c>
    </row>
  </sheetData>
  <mergeCells count="2">
    <mergeCell ref="H1:K1"/>
    <mergeCell ref="M1:P1"/>
  </mergeCells>
  <printOptions horizontalCentered="1"/>
  <pageMargins left="0.25" right="0.25" top="0.75" bottom="0.75" header="0.3" footer="0.3"/>
  <pageSetup paperSize="9" scale="6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B1:S21"/>
  <sheetViews>
    <sheetView view="pageBreakPreview" zoomScale="70" zoomScaleNormal="100" zoomScaleSheetLayoutView="70" workbookViewId="0">
      <selection activeCell="R9" sqref="R9"/>
    </sheetView>
  </sheetViews>
  <sheetFormatPr defaultColWidth="9.109375" defaultRowHeight="14.4"/>
  <cols>
    <col min="1" max="1" width="2.109375" style="214" customWidth="1"/>
    <col min="2" max="2" width="4.5546875" style="214" customWidth="1"/>
    <col min="3" max="3" width="26.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283</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303">
        <v>1</v>
      </c>
      <c r="C4" s="236" t="s">
        <v>303</v>
      </c>
      <c r="D4" s="236" t="s">
        <v>304</v>
      </c>
      <c r="E4" s="236" t="s">
        <v>305</v>
      </c>
      <c r="F4" s="238"/>
      <c r="G4" s="239"/>
      <c r="H4" s="240">
        <v>1</v>
      </c>
      <c r="I4" s="241">
        <v>79.900000000000006</v>
      </c>
      <c r="J4" s="242">
        <v>1.2</v>
      </c>
      <c r="K4" s="243">
        <f>H4*I4*J4</f>
        <v>95.88000000000001</v>
      </c>
      <c r="L4" s="244"/>
      <c r="M4" s="245">
        <v>0</v>
      </c>
      <c r="N4" s="246">
        <v>0</v>
      </c>
      <c r="O4" s="246">
        <v>0</v>
      </c>
      <c r="P4" s="247">
        <f>M4*N4*O4</f>
        <v>0</v>
      </c>
      <c r="Q4" s="358">
        <f>K4-P4</f>
        <v>95.88000000000001</v>
      </c>
      <c r="R4" s="341">
        <v>95.88000000000001</v>
      </c>
      <c r="S4" s="342">
        <f>Q4-R4</f>
        <v>0</v>
      </c>
    </row>
    <row r="5" spans="2:19">
      <c r="B5" s="285"/>
      <c r="C5" s="236" t="s">
        <v>137</v>
      </c>
      <c r="D5" s="236"/>
      <c r="E5" s="236"/>
      <c r="F5" s="238"/>
      <c r="G5" s="239"/>
      <c r="H5" s="240"/>
      <c r="I5" s="241"/>
      <c r="J5" s="241"/>
      <c r="K5" s="243"/>
      <c r="L5" s="244"/>
      <c r="M5" s="245"/>
      <c r="N5" s="246"/>
      <c r="O5" s="246"/>
      <c r="P5" s="247"/>
      <c r="Q5" s="358"/>
      <c r="R5" s="341"/>
      <c r="S5" s="342"/>
    </row>
    <row r="6" spans="2:19">
      <c r="B6" s="240"/>
      <c r="C6" s="236" t="s">
        <v>306</v>
      </c>
      <c r="D6" s="248"/>
      <c r="E6" s="236"/>
      <c r="F6" s="238"/>
      <c r="G6" s="239"/>
      <c r="H6" s="240"/>
      <c r="I6" s="241"/>
      <c r="J6" s="241"/>
      <c r="K6" s="243"/>
      <c r="L6" s="244"/>
      <c r="M6" s="245"/>
      <c r="N6" s="246"/>
      <c r="O6" s="246"/>
      <c r="P6" s="247"/>
      <c r="Q6" s="340"/>
      <c r="R6" s="341"/>
      <c r="S6" s="342"/>
    </row>
    <row r="7" spans="2:19">
      <c r="B7" s="240"/>
      <c r="C7" s="236"/>
      <c r="D7" s="236"/>
      <c r="E7" s="236"/>
      <c r="F7" s="238"/>
      <c r="G7" s="239"/>
      <c r="H7" s="240"/>
      <c r="I7" s="241"/>
      <c r="J7" s="242"/>
      <c r="K7" s="243"/>
      <c r="L7" s="244"/>
      <c r="M7" s="245"/>
      <c r="N7" s="246"/>
      <c r="O7" s="246"/>
      <c r="P7" s="247"/>
      <c r="Q7" s="340"/>
      <c r="R7" s="341"/>
      <c r="S7" s="342"/>
    </row>
    <row r="8" spans="2:19">
      <c r="B8" s="240"/>
      <c r="C8" s="236"/>
      <c r="D8" s="248"/>
      <c r="E8" s="236"/>
      <c r="F8" s="238"/>
      <c r="G8" s="239"/>
      <c r="H8" s="240"/>
      <c r="I8" s="241"/>
      <c r="J8" s="242"/>
      <c r="K8" s="243"/>
      <c r="L8" s="244"/>
      <c r="M8" s="245"/>
      <c r="N8" s="246"/>
      <c r="O8" s="246"/>
      <c r="P8" s="247"/>
      <c r="Q8" s="340"/>
      <c r="R8" s="341"/>
      <c r="S8" s="342"/>
    </row>
    <row r="9" spans="2:19">
      <c r="B9" s="240"/>
      <c r="C9" s="236"/>
      <c r="D9" s="248"/>
      <c r="E9" s="236"/>
      <c r="F9" s="238"/>
      <c r="G9" s="239"/>
      <c r="H9" s="240"/>
      <c r="I9" s="241"/>
      <c r="J9" s="242"/>
      <c r="K9" s="243"/>
      <c r="L9" s="244"/>
      <c r="M9" s="245"/>
      <c r="N9" s="246"/>
      <c r="O9" s="246"/>
      <c r="P9" s="247"/>
      <c r="Q9" s="340"/>
      <c r="R9" s="341"/>
      <c r="S9" s="363"/>
    </row>
    <row r="10" spans="2:19">
      <c r="B10" s="240"/>
      <c r="C10" s="236"/>
      <c r="D10" s="248"/>
      <c r="E10" s="236"/>
      <c r="F10" s="238"/>
      <c r="G10" s="239"/>
      <c r="H10" s="240"/>
      <c r="I10" s="241"/>
      <c r="J10" s="242"/>
      <c r="K10" s="243"/>
      <c r="L10" s="244"/>
      <c r="M10" s="245"/>
      <c r="N10" s="246"/>
      <c r="O10" s="246"/>
      <c r="P10" s="247"/>
      <c r="Q10" s="340"/>
      <c r="R10" s="341"/>
      <c r="S10" s="360"/>
    </row>
    <row r="11" spans="2:19">
      <c r="B11" s="240"/>
      <c r="C11" s="236"/>
      <c r="D11" s="236"/>
      <c r="E11" s="236"/>
      <c r="F11" s="238"/>
      <c r="G11" s="239"/>
      <c r="H11" s="240"/>
      <c r="I11" s="241"/>
      <c r="J11" s="242"/>
      <c r="K11" s="243"/>
      <c r="L11" s="244"/>
      <c r="M11" s="245"/>
      <c r="N11" s="246"/>
      <c r="O11" s="246"/>
      <c r="P11" s="247"/>
      <c r="Q11" s="340"/>
      <c r="R11" s="341"/>
      <c r="S11" s="342"/>
    </row>
    <row r="12" spans="2:19">
      <c r="B12" s="240"/>
      <c r="C12" s="236"/>
      <c r="D12" s="236"/>
      <c r="E12" s="236"/>
      <c r="F12" s="238"/>
      <c r="G12" s="239"/>
      <c r="H12" s="240"/>
      <c r="I12" s="241"/>
      <c r="J12" s="241"/>
      <c r="K12" s="243"/>
      <c r="L12" s="244"/>
      <c r="M12" s="245"/>
      <c r="N12" s="246"/>
      <c r="O12" s="246"/>
      <c r="P12" s="247"/>
      <c r="Q12" s="340"/>
      <c r="R12" s="341"/>
      <c r="S12" s="342"/>
    </row>
    <row r="13" spans="2:19">
      <c r="B13" s="240"/>
      <c r="C13" s="236"/>
      <c r="D13" s="236"/>
      <c r="E13" s="236"/>
      <c r="F13" s="238"/>
      <c r="G13" s="239"/>
      <c r="H13" s="240"/>
      <c r="I13" s="241"/>
      <c r="J13" s="241"/>
      <c r="K13" s="243"/>
      <c r="L13" s="244"/>
      <c r="M13" s="245"/>
      <c r="N13" s="246"/>
      <c r="O13" s="246"/>
      <c r="P13" s="247"/>
      <c r="Q13" s="340"/>
      <c r="R13" s="341"/>
      <c r="S13" s="342"/>
    </row>
    <row r="14" spans="2:19">
      <c r="B14" s="240"/>
      <c r="C14" s="249"/>
      <c r="D14" s="248"/>
      <c r="E14" s="236"/>
      <c r="F14" s="238"/>
      <c r="G14" s="239"/>
      <c r="H14" s="240"/>
      <c r="I14" s="241"/>
      <c r="J14" s="242"/>
      <c r="K14" s="243"/>
      <c r="L14" s="244"/>
      <c r="M14" s="245"/>
      <c r="N14" s="246"/>
      <c r="O14" s="246"/>
      <c r="P14" s="247"/>
      <c r="Q14" s="340"/>
      <c r="R14" s="341"/>
      <c r="S14" s="342"/>
    </row>
    <row r="15" spans="2:19">
      <c r="B15" s="240"/>
      <c r="C15" s="236"/>
      <c r="D15" s="248"/>
      <c r="E15" s="236"/>
      <c r="F15" s="238"/>
      <c r="G15" s="239"/>
      <c r="H15" s="240"/>
      <c r="I15" s="241"/>
      <c r="J15" s="242"/>
      <c r="K15" s="243"/>
      <c r="L15" s="244"/>
      <c r="M15" s="245"/>
      <c r="N15" s="246"/>
      <c r="O15" s="246"/>
      <c r="P15" s="247"/>
      <c r="Q15" s="340"/>
      <c r="R15" s="341"/>
      <c r="S15" s="342"/>
    </row>
    <row r="16" spans="2:19">
      <c r="B16" s="240"/>
      <c r="C16" s="236"/>
      <c r="D16" s="248"/>
      <c r="E16" s="236"/>
      <c r="F16" s="238"/>
      <c r="G16" s="239"/>
      <c r="H16" s="240"/>
      <c r="I16" s="241"/>
      <c r="J16" s="242"/>
      <c r="K16" s="243"/>
      <c r="L16" s="244"/>
      <c r="M16" s="245"/>
      <c r="N16" s="246"/>
      <c r="O16" s="246"/>
      <c r="P16" s="247"/>
      <c r="Q16" s="340"/>
      <c r="R16" s="341"/>
      <c r="S16" s="342"/>
    </row>
    <row r="17" spans="2:19">
      <c r="B17" s="240"/>
      <c r="C17" s="236"/>
      <c r="D17" s="248"/>
      <c r="E17" s="236"/>
      <c r="F17" s="238"/>
      <c r="G17" s="239"/>
      <c r="H17" s="240"/>
      <c r="I17" s="241"/>
      <c r="J17" s="242"/>
      <c r="K17" s="243"/>
      <c r="L17" s="244"/>
      <c r="M17" s="245"/>
      <c r="N17" s="246"/>
      <c r="O17" s="246"/>
      <c r="P17" s="247"/>
      <c r="Q17" s="340"/>
      <c r="R17" s="341"/>
      <c r="S17" s="342"/>
    </row>
    <row r="18" spans="2:19">
      <c r="B18" s="240"/>
      <c r="C18" s="236"/>
      <c r="D18" s="236"/>
      <c r="E18" s="236"/>
      <c r="F18" s="238"/>
      <c r="G18" s="239"/>
      <c r="H18" s="240"/>
      <c r="I18" s="241"/>
      <c r="J18" s="241"/>
      <c r="K18" s="243"/>
      <c r="L18" s="244"/>
      <c r="M18" s="245"/>
      <c r="N18" s="246"/>
      <c r="O18" s="246"/>
      <c r="P18" s="247"/>
      <c r="Q18" s="340"/>
      <c r="R18" s="341"/>
      <c r="S18" s="342"/>
    </row>
    <row r="19" spans="2:19">
      <c r="B19" s="240"/>
      <c r="C19" s="236"/>
      <c r="D19" s="236"/>
      <c r="E19" s="237"/>
      <c r="F19" s="238"/>
      <c r="G19" s="239"/>
      <c r="H19" s="240"/>
      <c r="I19" s="241"/>
      <c r="J19" s="242"/>
      <c r="K19" s="243"/>
      <c r="L19" s="244"/>
      <c r="M19" s="245"/>
      <c r="N19" s="246"/>
      <c r="O19" s="246"/>
      <c r="P19" s="247"/>
      <c r="Q19" s="340"/>
      <c r="R19" s="341"/>
      <c r="S19" s="342"/>
    </row>
    <row r="20" spans="2:19" ht="15" customHeight="1" thickBot="1">
      <c r="B20" s="250"/>
      <c r="C20" s="251"/>
      <c r="D20" s="251"/>
      <c r="E20" s="251"/>
      <c r="F20" s="252"/>
      <c r="G20" s="253"/>
      <c r="H20" s="254"/>
      <c r="I20" s="255"/>
      <c r="J20" s="255"/>
      <c r="K20" s="256"/>
      <c r="L20" s="257"/>
      <c r="M20" s="258"/>
      <c r="N20" s="259"/>
      <c r="O20" s="259"/>
      <c r="P20" s="260"/>
      <c r="Q20" s="362"/>
      <c r="R20" s="354"/>
      <c r="S20" s="355"/>
    </row>
    <row r="21" spans="2:19">
      <c r="K21" s="261"/>
      <c r="N21" s="261"/>
      <c r="O21" s="261"/>
      <c r="P21" s="261" t="s">
        <v>38</v>
      </c>
      <c r="Q21" s="262">
        <f>SUM(Q3:Q20)</f>
        <v>95.88000000000001</v>
      </c>
      <c r="R21" s="262">
        <f>SUM(R3:R20)</f>
        <v>95.88000000000001</v>
      </c>
      <c r="S21" s="262">
        <f>SUM(S4:S20)</f>
        <v>0</v>
      </c>
    </row>
  </sheetData>
  <mergeCells count="2">
    <mergeCell ref="H1:K1"/>
    <mergeCell ref="M1:P1"/>
  </mergeCells>
  <printOptions horizontalCentered="1"/>
  <pageMargins left="0.25" right="0.25" top="0.75" bottom="0.75" header="0.3" footer="0.3"/>
  <pageSetup paperSize="9" scale="63"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29"/>
  <sheetViews>
    <sheetView view="pageBreakPreview" topLeftCell="K1" zoomScale="80" zoomScaleNormal="40" zoomScaleSheetLayoutView="80" workbookViewId="0">
      <selection activeCell="V31" sqref="V31"/>
    </sheetView>
  </sheetViews>
  <sheetFormatPr defaultColWidth="9.109375" defaultRowHeight="14.4"/>
  <cols>
    <col min="1" max="1" width="2.109375" style="214" customWidth="1"/>
    <col min="2" max="2" width="4.5546875" style="214" customWidth="1"/>
    <col min="3" max="3" width="26.33203125" style="214" customWidth="1"/>
    <col min="4" max="4" width="22" style="214" customWidth="1"/>
    <col min="5" max="5" width="11.33203125" style="214" customWidth="1"/>
    <col min="6" max="6" width="10.6640625" style="214" customWidth="1"/>
    <col min="7" max="7" width="9.88671875" style="214" customWidth="1"/>
    <col min="8" max="8" width="3.88671875" style="214" customWidth="1"/>
    <col min="9" max="9" width="6.88671875" style="214" customWidth="1"/>
    <col min="10" max="10" width="7.88671875" style="214" bestFit="1" customWidth="1"/>
    <col min="11" max="11" width="8.88671875" style="214" customWidth="1"/>
    <col min="12" max="12" width="12.44140625" style="214" customWidth="1"/>
    <col min="13" max="13" width="3.88671875" style="215" customWidth="1"/>
    <col min="14" max="14" width="6.88671875" style="214" customWidth="1"/>
    <col min="15" max="15" width="7.88671875" style="214" bestFit="1" customWidth="1"/>
    <col min="16" max="16" width="8.88671875" style="214" customWidth="1"/>
    <col min="17" max="17" width="13.33203125" style="425" customWidth="1"/>
    <col min="18" max="21" width="12.88671875" style="214" customWidth="1"/>
    <col min="22" max="16384" width="9.109375" style="214"/>
  </cols>
  <sheetData>
    <row r="1" spans="2:22">
      <c r="Q1" s="214"/>
    </row>
    <row r="2" spans="2:22" ht="15.6">
      <c r="Q2" s="377"/>
      <c r="R2" s="378"/>
      <c r="S2" s="378"/>
      <c r="T2" s="378"/>
      <c r="U2" s="378"/>
    </row>
    <row r="3" spans="2:22" ht="15.6">
      <c r="B3" s="602" t="s">
        <v>347</v>
      </c>
      <c r="C3" s="602"/>
      <c r="D3" s="602"/>
      <c r="E3" s="602"/>
      <c r="F3" s="602"/>
      <c r="G3" s="602"/>
      <c r="H3" s="602"/>
      <c r="I3" s="602"/>
      <c r="J3" s="602"/>
      <c r="K3" s="602"/>
      <c r="L3" s="602"/>
      <c r="M3" s="602"/>
      <c r="N3" s="602"/>
      <c r="O3" s="602"/>
      <c r="P3" s="602"/>
      <c r="Q3" s="602"/>
      <c r="R3" s="602"/>
      <c r="S3" s="602"/>
      <c r="T3" s="602"/>
      <c r="U3" s="602"/>
    </row>
    <row r="4" spans="2:22" ht="15.6">
      <c r="B4" s="378"/>
      <c r="C4" s="378"/>
      <c r="D4" s="378"/>
      <c r="E4" s="378"/>
      <c r="F4" s="378"/>
      <c r="G4" s="378"/>
      <c r="H4" s="378"/>
      <c r="I4" s="378"/>
      <c r="J4" s="378"/>
      <c r="K4" s="378"/>
      <c r="L4" s="378"/>
      <c r="M4" s="379"/>
      <c r="N4" s="378"/>
      <c r="O4" s="378"/>
      <c r="P4" s="378"/>
      <c r="Q4" s="380"/>
      <c r="R4" s="116"/>
      <c r="S4" s="116"/>
      <c r="T4" s="116"/>
      <c r="U4" s="116"/>
    </row>
    <row r="5" spans="2:22">
      <c r="B5" s="115" t="s">
        <v>348</v>
      </c>
      <c r="C5" s="117"/>
      <c r="D5" s="116" t="s">
        <v>349</v>
      </c>
      <c r="E5" s="117" t="s">
        <v>350</v>
      </c>
      <c r="F5" s="117"/>
      <c r="G5" s="381"/>
      <c r="H5" s="381"/>
      <c r="I5" s="381"/>
      <c r="J5" s="116"/>
      <c r="K5" s="116"/>
      <c r="L5" s="116"/>
      <c r="M5" s="382"/>
      <c r="N5" s="116"/>
      <c r="O5" s="116"/>
      <c r="P5" s="116"/>
      <c r="Q5" s="380"/>
      <c r="R5" s="116"/>
      <c r="S5" s="116"/>
      <c r="T5" s="116"/>
      <c r="U5" s="116"/>
    </row>
    <row r="6" spans="2:22">
      <c r="B6" s="115" t="s">
        <v>351</v>
      </c>
      <c r="C6" s="117"/>
      <c r="D6" s="116" t="s">
        <v>349</v>
      </c>
      <c r="E6" s="117" t="s">
        <v>352</v>
      </c>
      <c r="F6" s="117"/>
      <c r="G6" s="381"/>
      <c r="H6" s="381"/>
      <c r="I6" s="381"/>
      <c r="J6" s="116"/>
      <c r="K6" s="116"/>
      <c r="L6" s="116"/>
      <c r="M6" s="382"/>
      <c r="N6" s="116"/>
      <c r="O6" s="116"/>
      <c r="P6" s="116"/>
      <c r="Q6" s="380"/>
      <c r="R6" s="116"/>
      <c r="S6" s="116"/>
      <c r="T6" s="116"/>
      <c r="U6" s="116"/>
    </row>
    <row r="7" spans="2:22">
      <c r="B7" s="115" t="s">
        <v>353</v>
      </c>
      <c r="C7" s="117"/>
      <c r="D7" s="116" t="s">
        <v>349</v>
      </c>
      <c r="E7" s="117" t="s">
        <v>354</v>
      </c>
      <c r="F7" s="117"/>
      <c r="G7" s="381"/>
      <c r="H7" s="381"/>
      <c r="I7" s="381"/>
      <c r="J7" s="116"/>
      <c r="K7" s="116"/>
      <c r="L7" s="116"/>
      <c r="M7" s="382"/>
      <c r="N7" s="116"/>
      <c r="O7" s="116"/>
      <c r="P7" s="116"/>
      <c r="Q7" s="380"/>
      <c r="R7" s="116"/>
      <c r="S7" s="116"/>
    </row>
    <row r="8" spans="2:22">
      <c r="B8" s="115" t="s">
        <v>355</v>
      </c>
      <c r="C8" s="117"/>
      <c r="D8" s="116" t="s">
        <v>349</v>
      </c>
      <c r="E8" s="117" t="s">
        <v>356</v>
      </c>
      <c r="F8" s="117"/>
      <c r="G8" s="381"/>
      <c r="H8" s="381"/>
      <c r="I8" s="381"/>
      <c r="J8" s="116"/>
      <c r="K8" s="116"/>
      <c r="L8" s="116"/>
      <c r="M8" s="382"/>
      <c r="N8" s="116"/>
      <c r="O8" s="116"/>
      <c r="P8" s="116"/>
      <c r="Q8" s="380"/>
      <c r="R8" s="116"/>
      <c r="S8" s="116"/>
    </row>
    <row r="9" spans="2:22">
      <c r="B9" s="383"/>
      <c r="C9" s="384"/>
      <c r="D9" s="116"/>
      <c r="E9" s="116"/>
      <c r="F9" s="116"/>
      <c r="G9" s="116"/>
      <c r="H9" s="116"/>
      <c r="I9" s="116"/>
      <c r="J9" s="116"/>
      <c r="K9" s="116"/>
      <c r="L9" s="116"/>
      <c r="M9" s="382"/>
      <c r="N9" s="116"/>
      <c r="O9" s="116"/>
      <c r="P9" s="116"/>
      <c r="Q9" s="380"/>
      <c r="R9" s="116"/>
      <c r="S9" s="116"/>
    </row>
    <row r="10" spans="2:22" ht="15" thickBot="1">
      <c r="B10" s="385" t="s">
        <v>171</v>
      </c>
      <c r="P10" s="386"/>
      <c r="Q10" s="380"/>
      <c r="R10" s="116"/>
      <c r="S10" s="116"/>
      <c r="T10" s="387" t="s">
        <v>357</v>
      </c>
      <c r="U10" s="388" t="s">
        <v>358</v>
      </c>
    </row>
    <row r="11" spans="2:22" ht="53.4" thickBot="1">
      <c r="B11" s="369" t="s">
        <v>122</v>
      </c>
      <c r="C11" s="217" t="s">
        <v>123</v>
      </c>
      <c r="D11" s="217" t="s">
        <v>124</v>
      </c>
      <c r="E11" s="369" t="s">
        <v>125</v>
      </c>
      <c r="F11" s="369" t="s">
        <v>126</v>
      </c>
      <c r="G11" s="369" t="s">
        <v>127</v>
      </c>
      <c r="H11" s="599" t="s">
        <v>128</v>
      </c>
      <c r="I11" s="600"/>
      <c r="J11" s="600"/>
      <c r="K11" s="601"/>
      <c r="L11" s="370" t="s">
        <v>129</v>
      </c>
      <c r="M11" s="599" t="s">
        <v>130</v>
      </c>
      <c r="N11" s="600"/>
      <c r="O11" s="600"/>
      <c r="P11" s="601"/>
      <c r="Q11" s="389" t="s">
        <v>131</v>
      </c>
      <c r="R11" s="390" t="s">
        <v>167</v>
      </c>
      <c r="S11" s="369" t="s">
        <v>168</v>
      </c>
      <c r="T11" s="391" t="s">
        <v>169</v>
      </c>
      <c r="U11" s="392" t="s">
        <v>170</v>
      </c>
      <c r="V11" s="369" t="s">
        <v>359</v>
      </c>
    </row>
    <row r="12" spans="2:22" ht="15" thickBot="1">
      <c r="B12" s="393" t="s">
        <v>360</v>
      </c>
      <c r="C12" s="220"/>
      <c r="D12" s="220"/>
      <c r="E12" s="220"/>
      <c r="F12" s="220"/>
      <c r="G12" s="221"/>
      <c r="H12" s="222" t="s">
        <v>122</v>
      </c>
      <c r="I12" s="223" t="s">
        <v>135</v>
      </c>
      <c r="J12" s="223" t="s">
        <v>136</v>
      </c>
      <c r="K12" s="224" t="s">
        <v>137</v>
      </c>
      <c r="L12" s="225"/>
      <c r="M12" s="226" t="s">
        <v>122</v>
      </c>
      <c r="N12" s="223" t="s">
        <v>135</v>
      </c>
      <c r="O12" s="223" t="s">
        <v>136</v>
      </c>
      <c r="P12" s="224" t="s">
        <v>137</v>
      </c>
      <c r="Q12" s="394"/>
      <c r="R12" s="395"/>
      <c r="S12" s="227"/>
      <c r="T12" s="396"/>
      <c r="U12" s="397" t="s">
        <v>138</v>
      </c>
      <c r="V12" s="227"/>
    </row>
    <row r="13" spans="2:22">
      <c r="B13" s="228"/>
      <c r="C13" s="229"/>
      <c r="D13" s="229"/>
      <c r="E13" s="229"/>
      <c r="F13" s="230"/>
      <c r="G13" s="230"/>
      <c r="H13" s="228"/>
      <c r="I13" s="398"/>
      <c r="J13" s="398"/>
      <c r="K13" s="232"/>
      <c r="L13" s="233"/>
      <c r="M13" s="234"/>
      <c r="N13" s="229"/>
      <c r="O13" s="229"/>
      <c r="P13" s="232"/>
      <c r="Q13" s="399"/>
      <c r="R13" s="400"/>
      <c r="S13" s="401"/>
      <c r="T13" s="402"/>
      <c r="U13" s="403"/>
      <c r="V13" s="404"/>
    </row>
    <row r="14" spans="2:22" s="533" customFormat="1">
      <c r="B14" s="520">
        <v>1</v>
      </c>
      <c r="C14" s="540" t="s">
        <v>361</v>
      </c>
      <c r="D14" s="521" t="s">
        <v>172</v>
      </c>
      <c r="E14" s="541" t="s">
        <v>173</v>
      </c>
      <c r="F14" s="547" t="s">
        <v>174</v>
      </c>
      <c r="G14" s="548"/>
      <c r="H14" s="549">
        <v>1</v>
      </c>
      <c r="I14" s="525">
        <v>4</v>
      </c>
      <c r="J14" s="518">
        <v>7.2750000000000004</v>
      </c>
      <c r="K14" s="527">
        <f>H14*I14*J14</f>
        <v>29.1</v>
      </c>
      <c r="L14" s="528"/>
      <c r="M14" s="529">
        <v>0</v>
      </c>
      <c r="N14" s="543">
        <v>0</v>
      </c>
      <c r="O14" s="543">
        <v>0</v>
      </c>
      <c r="P14" s="555">
        <v>0</v>
      </c>
      <c r="Q14" s="551">
        <f>K14-P14</f>
        <v>29.1</v>
      </c>
      <c r="R14" s="545">
        <v>0.9</v>
      </c>
      <c r="S14" s="546">
        <f>Q14*R14</f>
        <v>26.19</v>
      </c>
      <c r="T14" s="546">
        <v>0</v>
      </c>
      <c r="U14" s="546">
        <f>S14-T14</f>
        <v>26.19</v>
      </c>
      <c r="V14" s="553"/>
    </row>
    <row r="15" spans="2:22" s="533" customFormat="1">
      <c r="B15" s="520"/>
      <c r="C15" s="535" t="s">
        <v>406</v>
      </c>
      <c r="D15" s="521"/>
      <c r="E15" s="541"/>
      <c r="F15" s="542"/>
      <c r="G15" s="548"/>
      <c r="H15" s="549"/>
      <c r="I15" s="552"/>
      <c r="J15" s="525"/>
      <c r="K15" s="527"/>
      <c r="L15" s="528"/>
      <c r="M15" s="529"/>
      <c r="N15" s="543"/>
      <c r="O15" s="543"/>
      <c r="P15" s="555"/>
      <c r="Q15" s="551"/>
      <c r="R15" s="554"/>
      <c r="S15" s="546"/>
      <c r="T15" s="546"/>
      <c r="U15" s="546"/>
      <c r="V15" s="553"/>
    </row>
    <row r="16" spans="2:22">
      <c r="B16" s="240"/>
      <c r="C16" s="278"/>
      <c r="D16" s="248"/>
      <c r="E16" s="237"/>
      <c r="F16" s="238"/>
      <c r="G16" s="239"/>
      <c r="H16" s="240"/>
      <c r="I16" s="241"/>
      <c r="J16" s="242"/>
      <c r="K16" s="243"/>
      <c r="L16" s="244"/>
      <c r="M16" s="245"/>
      <c r="N16" s="242"/>
      <c r="O16" s="242"/>
      <c r="P16" s="247"/>
      <c r="Q16" s="405"/>
      <c r="R16" s="411"/>
      <c r="S16" s="407"/>
      <c r="T16" s="408"/>
      <c r="U16" s="409"/>
      <c r="V16" s="410"/>
    </row>
    <row r="17" spans="2:22" s="474" customFormat="1">
      <c r="B17" s="458">
        <v>2</v>
      </c>
      <c r="C17" s="477" t="s">
        <v>362</v>
      </c>
      <c r="D17" s="459" t="s">
        <v>190</v>
      </c>
      <c r="E17" s="459" t="s">
        <v>363</v>
      </c>
      <c r="F17" s="517" t="s">
        <v>364</v>
      </c>
      <c r="G17" s="462"/>
      <c r="H17" s="458">
        <v>1</v>
      </c>
      <c r="I17" s="463">
        <v>4</v>
      </c>
      <c r="J17" s="487">
        <v>9.92</v>
      </c>
      <c r="K17" s="465">
        <f>H17*I17*J17</f>
        <v>39.68</v>
      </c>
      <c r="L17" s="466"/>
      <c r="M17" s="467">
        <v>0</v>
      </c>
      <c r="N17" s="487">
        <v>0</v>
      </c>
      <c r="O17" s="487">
        <v>0</v>
      </c>
      <c r="P17" s="500">
        <v>0</v>
      </c>
      <c r="Q17" s="495">
        <f t="shared" ref="Q17" si="0">K17-P17</f>
        <v>39.68</v>
      </c>
      <c r="R17" s="489">
        <v>1</v>
      </c>
      <c r="S17" s="490">
        <f t="shared" ref="S17" si="1">Q17*R17</f>
        <v>39.68</v>
      </c>
      <c r="T17" s="490">
        <v>0</v>
      </c>
      <c r="U17" s="490">
        <f t="shared" ref="U17" si="2">S17-T17</f>
        <v>39.68</v>
      </c>
      <c r="V17" s="498"/>
    </row>
    <row r="18" spans="2:22" s="474" customFormat="1">
      <c r="B18" s="458"/>
      <c r="C18" s="477" t="s">
        <v>365</v>
      </c>
      <c r="D18" s="459"/>
      <c r="E18" s="459"/>
      <c r="F18" s="461"/>
      <c r="G18" s="462"/>
      <c r="H18" s="458"/>
      <c r="I18" s="463"/>
      <c r="J18" s="487"/>
      <c r="K18" s="465"/>
      <c r="L18" s="466"/>
      <c r="M18" s="467"/>
      <c r="N18" s="468"/>
      <c r="O18" s="468"/>
      <c r="P18" s="469"/>
      <c r="Q18" s="495"/>
      <c r="R18" s="499"/>
      <c r="S18" s="490"/>
      <c r="T18" s="490"/>
      <c r="U18" s="490"/>
      <c r="V18" s="498"/>
    </row>
    <row r="19" spans="2:22">
      <c r="B19" s="240"/>
      <c r="C19" s="276"/>
      <c r="D19" s="236"/>
      <c r="E19" s="236"/>
      <c r="F19" s="238"/>
      <c r="G19" s="239"/>
      <c r="H19" s="240"/>
      <c r="I19" s="241"/>
      <c r="J19" s="242"/>
      <c r="K19" s="243"/>
      <c r="L19" s="244"/>
      <c r="M19" s="245"/>
      <c r="N19" s="246"/>
      <c r="O19" s="246"/>
      <c r="P19" s="247"/>
      <c r="Q19" s="405"/>
      <c r="R19" s="411"/>
      <c r="S19" s="407"/>
      <c r="T19" s="408"/>
      <c r="U19" s="409"/>
      <c r="V19" s="410"/>
    </row>
    <row r="20" spans="2:22">
      <c r="B20" s="240"/>
      <c r="C20" s="276"/>
      <c r="D20" s="236"/>
      <c r="E20" s="237"/>
      <c r="F20" s="238"/>
      <c r="G20" s="239"/>
      <c r="H20" s="240"/>
      <c r="I20" s="241"/>
      <c r="J20" s="242"/>
      <c r="K20" s="243"/>
      <c r="L20" s="244"/>
      <c r="M20" s="245"/>
      <c r="N20" s="246"/>
      <c r="O20" s="246"/>
      <c r="P20" s="247"/>
      <c r="Q20" s="405"/>
      <c r="R20" s="411"/>
      <c r="S20" s="407"/>
      <c r="T20" s="408"/>
      <c r="U20" s="409"/>
      <c r="V20" s="410"/>
    </row>
    <row r="21" spans="2:22">
      <c r="B21" s="240"/>
      <c r="C21" s="276"/>
      <c r="D21" s="236"/>
      <c r="E21" s="236"/>
      <c r="F21" s="238"/>
      <c r="G21" s="239"/>
      <c r="H21" s="240"/>
      <c r="I21" s="241"/>
      <c r="J21" s="242"/>
      <c r="K21" s="243"/>
      <c r="L21" s="244"/>
      <c r="M21" s="245"/>
      <c r="N21" s="246"/>
      <c r="O21" s="246"/>
      <c r="P21" s="247"/>
      <c r="Q21" s="405"/>
      <c r="R21" s="411"/>
      <c r="S21" s="407"/>
      <c r="T21" s="408"/>
      <c r="U21" s="409"/>
      <c r="V21" s="410"/>
    </row>
    <row r="22" spans="2:22">
      <c r="B22" s="240"/>
      <c r="C22" s="276"/>
      <c r="D22" s="248"/>
      <c r="E22" s="236"/>
      <c r="F22" s="238"/>
      <c r="G22" s="239"/>
      <c r="H22" s="240"/>
      <c r="I22" s="241"/>
      <c r="J22" s="242"/>
      <c r="K22" s="243"/>
      <c r="L22" s="244"/>
      <c r="M22" s="245"/>
      <c r="N22" s="246"/>
      <c r="O22" s="246"/>
      <c r="P22" s="247"/>
      <c r="Q22" s="405"/>
      <c r="R22" s="411"/>
      <c r="S22" s="407"/>
      <c r="T22" s="408"/>
      <c r="U22" s="409"/>
      <c r="V22" s="410"/>
    </row>
    <row r="23" spans="2:22">
      <c r="B23" s="275"/>
      <c r="C23" s="279"/>
      <c r="D23" s="236"/>
      <c r="E23" s="272"/>
      <c r="F23" s="238"/>
      <c r="G23" s="274"/>
      <c r="H23" s="275"/>
      <c r="I23" s="277"/>
      <c r="J23" s="242"/>
      <c r="K23" s="243"/>
      <c r="L23" s="280"/>
      <c r="M23" s="245"/>
      <c r="N23" s="246"/>
      <c r="O23" s="246"/>
      <c r="P23" s="247"/>
      <c r="Q23" s="405"/>
      <c r="R23" s="411"/>
      <c r="S23" s="407"/>
      <c r="T23" s="408"/>
      <c r="U23" s="409"/>
      <c r="V23" s="410"/>
    </row>
    <row r="24" spans="2:22">
      <c r="B24" s="275"/>
      <c r="C24" s="276"/>
      <c r="D24" s="272"/>
      <c r="E24" s="272"/>
      <c r="F24" s="273"/>
      <c r="G24" s="274"/>
      <c r="H24" s="275"/>
      <c r="I24" s="277"/>
      <c r="J24" s="241"/>
      <c r="K24" s="243"/>
      <c r="L24" s="281"/>
      <c r="M24" s="245"/>
      <c r="N24" s="246"/>
      <c r="O24" s="246"/>
      <c r="P24" s="247"/>
      <c r="Q24" s="405"/>
      <c r="R24" s="411"/>
      <c r="S24" s="407"/>
      <c r="T24" s="408"/>
      <c r="U24" s="409"/>
      <c r="V24" s="410"/>
    </row>
    <row r="25" spans="2:22">
      <c r="B25" s="240"/>
      <c r="C25" s="276"/>
      <c r="D25" s="236"/>
      <c r="E25" s="237"/>
      <c r="F25" s="238"/>
      <c r="G25" s="239"/>
      <c r="H25" s="240"/>
      <c r="I25" s="241"/>
      <c r="J25" s="242"/>
      <c r="K25" s="243"/>
      <c r="L25" s="244"/>
      <c r="M25" s="245"/>
      <c r="N25" s="246"/>
      <c r="O25" s="246"/>
      <c r="P25" s="247"/>
      <c r="Q25" s="405"/>
      <c r="R25" s="411"/>
      <c r="S25" s="407"/>
      <c r="T25" s="408"/>
      <c r="U25" s="409"/>
      <c r="V25" s="410"/>
    </row>
    <row r="26" spans="2:22">
      <c r="B26" s="275"/>
      <c r="C26" s="279"/>
      <c r="D26" s="236"/>
      <c r="E26" s="282"/>
      <c r="F26" s="238"/>
      <c r="G26" s="274"/>
      <c r="H26" s="275"/>
      <c r="I26" s="277"/>
      <c r="J26" s="241"/>
      <c r="K26" s="283"/>
      <c r="L26" s="281"/>
      <c r="M26" s="284"/>
      <c r="N26" s="285"/>
      <c r="O26" s="285"/>
      <c r="P26" s="286"/>
      <c r="Q26" s="405"/>
      <c r="R26" s="411"/>
      <c r="S26" s="407"/>
      <c r="T26" s="408"/>
      <c r="U26" s="409"/>
      <c r="V26" s="410"/>
    </row>
    <row r="27" spans="2:22">
      <c r="B27" s="275"/>
      <c r="C27" s="276"/>
      <c r="D27" s="272"/>
      <c r="E27" s="282"/>
      <c r="F27" s="273"/>
      <c r="G27" s="274"/>
      <c r="H27" s="275"/>
      <c r="I27" s="277"/>
      <c r="J27" s="287"/>
      <c r="K27" s="288"/>
      <c r="M27" s="289"/>
      <c r="N27" s="290"/>
      <c r="O27" s="290"/>
      <c r="P27" s="291"/>
      <c r="Q27" s="413"/>
      <c r="R27" s="414"/>
      <c r="S27" s="415"/>
      <c r="T27" s="416"/>
      <c r="U27" s="417"/>
      <c r="V27" s="418"/>
    </row>
    <row r="28" spans="2:22" ht="15" thickBot="1">
      <c r="B28" s="254"/>
      <c r="C28" s="419"/>
      <c r="D28" s="251"/>
      <c r="E28" s="251"/>
      <c r="F28" s="252"/>
      <c r="G28" s="253"/>
      <c r="H28" s="254"/>
      <c r="I28" s="255"/>
      <c r="J28" s="255"/>
      <c r="K28" s="256"/>
      <c r="L28" s="257"/>
      <c r="M28" s="258"/>
      <c r="N28" s="259"/>
      <c r="O28" s="259"/>
      <c r="P28" s="260"/>
      <c r="Q28" s="420"/>
      <c r="R28" s="421"/>
      <c r="S28" s="353"/>
      <c r="T28" s="422"/>
      <c r="U28" s="423"/>
      <c r="V28" s="424"/>
    </row>
    <row r="29" spans="2:22">
      <c r="K29" s="261"/>
      <c r="N29" s="261"/>
      <c r="O29" s="261"/>
      <c r="P29" s="261" t="s">
        <v>38</v>
      </c>
      <c r="Q29" s="262">
        <f>SUM(Q10:Q28)</f>
        <v>68.78</v>
      </c>
      <c r="R29" s="262"/>
      <c r="S29" s="262">
        <f>SUM(S10:S28)</f>
        <v>65.87</v>
      </c>
      <c r="T29" s="262">
        <f>SUM(T10:T28)</f>
        <v>0</v>
      </c>
      <c r="U29" s="262">
        <f>SUM(U10:U28)</f>
        <v>65.87</v>
      </c>
    </row>
  </sheetData>
  <mergeCells count="3">
    <mergeCell ref="B3:U3"/>
    <mergeCell ref="H11:K11"/>
    <mergeCell ref="M11:P11"/>
  </mergeCells>
  <pageMargins left="0.7" right="0.7" top="0.75" bottom="0.75" header="0.3" footer="0.3"/>
  <pageSetup scale="3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29"/>
  <sheetViews>
    <sheetView view="pageBreakPreview" topLeftCell="M1" zoomScale="80" zoomScaleNormal="40" zoomScaleSheetLayoutView="80" workbookViewId="0">
      <selection activeCell="R20" sqref="R20"/>
    </sheetView>
  </sheetViews>
  <sheetFormatPr defaultColWidth="9.109375" defaultRowHeight="14.4"/>
  <cols>
    <col min="1" max="1" width="2.109375" style="214" customWidth="1"/>
    <col min="2" max="2" width="4.5546875" style="214" customWidth="1"/>
    <col min="3" max="3" width="26.33203125" style="214" customWidth="1"/>
    <col min="4" max="4" width="22" style="214" customWidth="1"/>
    <col min="5" max="5" width="11.33203125" style="214" customWidth="1"/>
    <col min="6" max="6" width="10.6640625" style="214" customWidth="1"/>
    <col min="7" max="7" width="9.88671875" style="214" customWidth="1"/>
    <col min="8" max="8" width="3.88671875" style="214" customWidth="1"/>
    <col min="9" max="9" width="6.88671875" style="214" customWidth="1"/>
    <col min="10" max="10" width="7.88671875" style="214" bestFit="1" customWidth="1"/>
    <col min="11" max="11" width="8.88671875" style="214" customWidth="1"/>
    <col min="12" max="12" width="12.44140625" style="214" customWidth="1"/>
    <col min="13" max="13" width="3.88671875" style="215" customWidth="1"/>
    <col min="14" max="14" width="6.88671875" style="214" customWidth="1"/>
    <col min="15" max="15" width="7.88671875" style="214" bestFit="1" customWidth="1"/>
    <col min="16" max="16" width="8.88671875" style="214" customWidth="1"/>
    <col min="17" max="17" width="13.33203125" style="425" customWidth="1"/>
    <col min="18" max="21" width="12.88671875" style="214" customWidth="1"/>
    <col min="22" max="22" width="12.5546875" style="214" customWidth="1"/>
    <col min="23" max="16384" width="9.109375" style="214"/>
  </cols>
  <sheetData>
    <row r="1" spans="2:22">
      <c r="Q1" s="214"/>
    </row>
    <row r="2" spans="2:22" ht="15.6">
      <c r="Q2" s="377"/>
      <c r="R2" s="378"/>
      <c r="S2" s="378"/>
      <c r="T2" s="378"/>
      <c r="U2" s="378"/>
    </row>
    <row r="3" spans="2:22" ht="15.6">
      <c r="B3" s="602" t="s">
        <v>347</v>
      </c>
      <c r="C3" s="602"/>
      <c r="D3" s="602"/>
      <c r="E3" s="602"/>
      <c r="F3" s="602"/>
      <c r="G3" s="602"/>
      <c r="H3" s="602"/>
      <c r="I3" s="602"/>
      <c r="J3" s="602"/>
      <c r="K3" s="602"/>
      <c r="L3" s="602"/>
      <c r="M3" s="602"/>
      <c r="N3" s="602"/>
      <c r="O3" s="602"/>
      <c r="P3" s="602"/>
      <c r="Q3" s="602"/>
      <c r="R3" s="602"/>
      <c r="S3" s="602"/>
      <c r="T3" s="602"/>
      <c r="U3" s="602"/>
    </row>
    <row r="4" spans="2:22" ht="15.6">
      <c r="B4" s="378"/>
      <c r="C4" s="378"/>
      <c r="D4" s="378"/>
      <c r="E4" s="378"/>
      <c r="F4" s="378"/>
      <c r="G4" s="378"/>
      <c r="H4" s="378"/>
      <c r="I4" s="378"/>
      <c r="J4" s="378"/>
      <c r="K4" s="378"/>
      <c r="L4" s="378"/>
      <c r="M4" s="379"/>
      <c r="N4" s="378"/>
      <c r="O4" s="378"/>
      <c r="P4" s="378"/>
      <c r="Q4" s="380"/>
      <c r="R4" s="116"/>
      <c r="S4" s="116"/>
      <c r="T4" s="116"/>
      <c r="U4" s="116"/>
    </row>
    <row r="5" spans="2:22">
      <c r="B5" s="115" t="s">
        <v>348</v>
      </c>
      <c r="C5" s="117"/>
      <c r="D5" s="116" t="s">
        <v>349</v>
      </c>
      <c r="E5" s="117" t="s">
        <v>350</v>
      </c>
      <c r="F5" s="117"/>
      <c r="G5" s="381"/>
      <c r="H5" s="381"/>
      <c r="I5" s="381"/>
      <c r="J5" s="116"/>
      <c r="K5" s="116"/>
      <c r="L5" s="116"/>
      <c r="M5" s="382"/>
      <c r="N5" s="116"/>
      <c r="O5" s="116"/>
      <c r="P5" s="116"/>
      <c r="Q5" s="380"/>
      <c r="R5" s="116"/>
      <c r="S5" s="116"/>
      <c r="T5" s="116"/>
      <c r="U5" s="116"/>
    </row>
    <row r="6" spans="2:22">
      <c r="B6" s="115" t="s">
        <v>351</v>
      </c>
      <c r="C6" s="117"/>
      <c r="D6" s="116" t="s">
        <v>349</v>
      </c>
      <c r="E6" s="117" t="s">
        <v>352</v>
      </c>
      <c r="F6" s="117"/>
      <c r="G6" s="381"/>
      <c r="H6" s="381"/>
      <c r="I6" s="381"/>
      <c r="J6" s="116"/>
      <c r="K6" s="116"/>
      <c r="L6" s="116"/>
      <c r="M6" s="382"/>
      <c r="N6" s="116"/>
      <c r="O6" s="116"/>
      <c r="P6" s="116"/>
      <c r="Q6" s="380"/>
      <c r="R6" s="116"/>
      <c r="S6" s="116"/>
      <c r="T6" s="116"/>
      <c r="U6" s="116"/>
    </row>
    <row r="7" spans="2:22">
      <c r="B7" s="115" t="s">
        <v>353</v>
      </c>
      <c r="C7" s="117"/>
      <c r="D7" s="116" t="s">
        <v>349</v>
      </c>
      <c r="E7" s="117" t="s">
        <v>354</v>
      </c>
      <c r="F7" s="117"/>
      <c r="G7" s="381"/>
      <c r="H7" s="381"/>
      <c r="I7" s="381"/>
      <c r="J7" s="116"/>
      <c r="K7" s="116"/>
      <c r="L7" s="116"/>
      <c r="M7" s="382"/>
      <c r="N7" s="116"/>
      <c r="O7" s="116"/>
      <c r="P7" s="116"/>
      <c r="Q7" s="380"/>
      <c r="R7" s="116"/>
      <c r="S7" s="116"/>
    </row>
    <row r="8" spans="2:22">
      <c r="B8" s="115" t="s">
        <v>355</v>
      </c>
      <c r="C8" s="117"/>
      <c r="D8" s="116" t="s">
        <v>349</v>
      </c>
      <c r="E8" s="117" t="s">
        <v>356</v>
      </c>
      <c r="F8" s="117"/>
      <c r="G8" s="381"/>
      <c r="H8" s="381"/>
      <c r="I8" s="381"/>
      <c r="J8" s="116"/>
      <c r="K8" s="116"/>
      <c r="L8" s="116"/>
      <c r="M8" s="382"/>
      <c r="N8" s="116"/>
      <c r="O8" s="116"/>
      <c r="P8" s="116"/>
      <c r="Q8" s="380"/>
      <c r="R8" s="116"/>
      <c r="S8" s="116"/>
    </row>
    <row r="9" spans="2:22">
      <c r="B9" s="383"/>
      <c r="C9" s="384"/>
      <c r="D9" s="116"/>
      <c r="E9" s="116"/>
      <c r="F9" s="116"/>
      <c r="G9" s="116"/>
      <c r="H9" s="116"/>
      <c r="I9" s="116"/>
      <c r="J9" s="116"/>
      <c r="K9" s="116"/>
      <c r="L9" s="116"/>
      <c r="M9" s="382"/>
      <c r="N9" s="116"/>
      <c r="O9" s="116"/>
      <c r="P9" s="116"/>
      <c r="Q9" s="380"/>
      <c r="R9" s="116"/>
      <c r="S9" s="116"/>
    </row>
    <row r="10" spans="2:22" ht="15" thickBot="1">
      <c r="B10" s="385" t="s">
        <v>366</v>
      </c>
      <c r="P10" s="386"/>
      <c r="Q10" s="380"/>
      <c r="R10" s="116"/>
      <c r="S10" s="116"/>
      <c r="T10" s="387" t="s">
        <v>357</v>
      </c>
      <c r="U10" s="388" t="s">
        <v>358</v>
      </c>
    </row>
    <row r="11" spans="2:22" ht="53.4" thickBot="1">
      <c r="B11" s="369" t="s">
        <v>122</v>
      </c>
      <c r="C11" s="217" t="s">
        <v>123</v>
      </c>
      <c r="D11" s="217" t="s">
        <v>124</v>
      </c>
      <c r="E11" s="369" t="s">
        <v>125</v>
      </c>
      <c r="F11" s="369" t="s">
        <v>126</v>
      </c>
      <c r="G11" s="369" t="s">
        <v>127</v>
      </c>
      <c r="H11" s="599" t="s">
        <v>128</v>
      </c>
      <c r="I11" s="600"/>
      <c r="J11" s="600"/>
      <c r="K11" s="601"/>
      <c r="L11" s="370" t="s">
        <v>129</v>
      </c>
      <c r="M11" s="599" t="s">
        <v>130</v>
      </c>
      <c r="N11" s="600"/>
      <c r="O11" s="600"/>
      <c r="P11" s="601"/>
      <c r="Q11" s="389" t="s">
        <v>131</v>
      </c>
      <c r="R11" s="390" t="s">
        <v>167</v>
      </c>
      <c r="S11" s="369" t="s">
        <v>168</v>
      </c>
      <c r="T11" s="391" t="s">
        <v>169</v>
      </c>
      <c r="U11" s="392" t="s">
        <v>170</v>
      </c>
      <c r="V11" s="369" t="s">
        <v>359</v>
      </c>
    </row>
    <row r="12" spans="2:22" ht="15" thickBot="1">
      <c r="B12" s="393" t="s">
        <v>360</v>
      </c>
      <c r="C12" s="220"/>
      <c r="D12" s="220"/>
      <c r="E12" s="220"/>
      <c r="F12" s="220"/>
      <c r="G12" s="221"/>
      <c r="H12" s="222" t="s">
        <v>122</v>
      </c>
      <c r="I12" s="223" t="s">
        <v>135</v>
      </c>
      <c r="J12" s="223" t="s">
        <v>136</v>
      </c>
      <c r="K12" s="224" t="s">
        <v>137</v>
      </c>
      <c r="L12" s="225"/>
      <c r="M12" s="226" t="s">
        <v>122</v>
      </c>
      <c r="N12" s="223" t="s">
        <v>135</v>
      </c>
      <c r="O12" s="223" t="s">
        <v>136</v>
      </c>
      <c r="P12" s="224" t="s">
        <v>137</v>
      </c>
      <c r="Q12" s="394"/>
      <c r="R12" s="395"/>
      <c r="S12" s="227"/>
      <c r="T12" s="396"/>
      <c r="U12" s="397" t="s">
        <v>138</v>
      </c>
      <c r="V12" s="227"/>
    </row>
    <row r="13" spans="2:22">
      <c r="B13" s="228"/>
      <c r="C13" s="229"/>
      <c r="D13" s="229"/>
      <c r="E13" s="229"/>
      <c r="F13" s="230"/>
      <c r="G13" s="230"/>
      <c r="H13" s="228"/>
      <c r="I13" s="398"/>
      <c r="J13" s="398"/>
      <c r="K13" s="232"/>
      <c r="L13" s="233"/>
      <c r="M13" s="234"/>
      <c r="N13" s="229"/>
      <c r="O13" s="229"/>
      <c r="P13" s="232"/>
      <c r="Q13" s="426"/>
      <c r="R13" s="400"/>
      <c r="S13" s="401"/>
      <c r="T13" s="402"/>
      <c r="U13" s="403"/>
      <c r="V13" s="404"/>
    </row>
    <row r="14" spans="2:22" s="533" customFormat="1">
      <c r="B14" s="520">
        <v>1</v>
      </c>
      <c r="C14" s="540" t="s">
        <v>367</v>
      </c>
      <c r="D14" s="521" t="s">
        <v>368</v>
      </c>
      <c r="E14" s="541" t="s">
        <v>369</v>
      </c>
      <c r="F14" s="547" t="s">
        <v>183</v>
      </c>
      <c r="G14" s="548"/>
      <c r="H14" s="549">
        <v>1</v>
      </c>
      <c r="I14" s="550">
        <v>3.22</v>
      </c>
      <c r="J14" s="533">
        <v>7.2750000000000004</v>
      </c>
      <c r="K14" s="527">
        <f>H14*I14*J14</f>
        <v>23.425500000000003</v>
      </c>
      <c r="L14" s="528"/>
      <c r="M14" s="529">
        <v>0</v>
      </c>
      <c r="N14" s="530">
        <v>0</v>
      </c>
      <c r="O14" s="530">
        <v>0</v>
      </c>
      <c r="P14" s="531">
        <v>0</v>
      </c>
      <c r="Q14" s="544">
        <f>K14-P14</f>
        <v>23.425500000000003</v>
      </c>
      <c r="R14" s="545">
        <v>0.9</v>
      </c>
      <c r="S14" s="546">
        <f>Q14*R14</f>
        <v>21.082950000000004</v>
      </c>
      <c r="T14" s="546">
        <v>0</v>
      </c>
      <c r="U14" s="546">
        <f>S14-T14</f>
        <v>21.082950000000004</v>
      </c>
      <c r="V14" s="553"/>
    </row>
    <row r="15" spans="2:22" s="533" customFormat="1">
      <c r="B15" s="520"/>
      <c r="C15" s="535" t="s">
        <v>370</v>
      </c>
      <c r="D15" s="521"/>
      <c r="E15" s="541"/>
      <c r="F15" s="542"/>
      <c r="G15" s="548"/>
      <c r="H15" s="549"/>
      <c r="I15" s="552"/>
      <c r="J15" s="525"/>
      <c r="K15" s="527"/>
      <c r="L15" s="528"/>
      <c r="M15" s="529"/>
      <c r="N15" s="530"/>
      <c r="O15" s="530"/>
      <c r="P15" s="531"/>
      <c r="Q15" s="544"/>
      <c r="R15" s="545"/>
      <c r="S15" s="546"/>
      <c r="T15" s="546"/>
      <c r="U15" s="546"/>
      <c r="V15" s="553"/>
    </row>
    <row r="16" spans="2:22">
      <c r="B16" s="240"/>
      <c r="C16" s="519" t="s">
        <v>407</v>
      </c>
      <c r="D16" s="248"/>
      <c r="E16" s="237"/>
      <c r="F16" s="238"/>
      <c r="G16" s="239"/>
      <c r="H16" s="240"/>
      <c r="I16" s="241"/>
      <c r="J16" s="242"/>
      <c r="K16" s="243"/>
      <c r="L16" s="244"/>
      <c r="M16" s="245"/>
      <c r="N16" s="242"/>
      <c r="O16" s="242"/>
      <c r="P16" s="247"/>
      <c r="Q16" s="405"/>
      <c r="R16" s="411"/>
      <c r="S16" s="407"/>
      <c r="T16" s="408"/>
      <c r="U16" s="409"/>
      <c r="V16" s="410"/>
    </row>
    <row r="17" spans="2:22">
      <c r="B17" s="240"/>
      <c r="C17" s="276"/>
      <c r="D17" s="236"/>
      <c r="E17" s="237"/>
      <c r="F17" s="412"/>
      <c r="G17" s="239"/>
      <c r="H17" s="240"/>
      <c r="I17" s="241"/>
      <c r="J17" s="242"/>
      <c r="K17" s="243"/>
      <c r="L17" s="244"/>
      <c r="M17" s="245"/>
      <c r="N17" s="242"/>
      <c r="O17" s="242"/>
      <c r="P17" s="366"/>
      <c r="Q17" s="405"/>
      <c r="R17" s="406"/>
      <c r="S17" s="407"/>
      <c r="T17" s="408"/>
      <c r="U17" s="409"/>
      <c r="V17" s="410"/>
    </row>
    <row r="18" spans="2:22">
      <c r="B18" s="240"/>
      <c r="C18" s="276"/>
      <c r="D18" s="236"/>
      <c r="E18" s="236"/>
      <c r="F18" s="238"/>
      <c r="G18" s="239"/>
      <c r="H18" s="240"/>
      <c r="I18" s="241"/>
      <c r="J18" s="242"/>
      <c r="K18" s="243"/>
      <c r="L18" s="244"/>
      <c r="M18" s="245"/>
      <c r="N18" s="246"/>
      <c r="O18" s="246"/>
      <c r="P18" s="247"/>
      <c r="Q18" s="405"/>
      <c r="R18" s="411"/>
      <c r="S18" s="407"/>
      <c r="T18" s="408"/>
      <c r="U18" s="409"/>
      <c r="V18" s="410"/>
    </row>
    <row r="19" spans="2:22">
      <c r="B19" s="240"/>
      <c r="C19" s="276"/>
      <c r="D19" s="236"/>
      <c r="E19" s="236"/>
      <c r="F19" s="238"/>
      <c r="G19" s="239"/>
      <c r="H19" s="240"/>
      <c r="I19" s="241"/>
      <c r="J19" s="242"/>
      <c r="K19" s="243"/>
      <c r="L19" s="244"/>
      <c r="M19" s="245"/>
      <c r="N19" s="246"/>
      <c r="O19" s="246"/>
      <c r="P19" s="247"/>
      <c r="Q19" s="405"/>
      <c r="R19" s="411"/>
      <c r="S19" s="407"/>
      <c r="T19" s="408"/>
      <c r="U19" s="409"/>
      <c r="V19" s="410"/>
    </row>
    <row r="20" spans="2:22">
      <c r="B20" s="240"/>
      <c r="C20" s="276"/>
      <c r="D20" s="236"/>
      <c r="E20" s="237"/>
      <c r="F20" s="238"/>
      <c r="G20" s="239"/>
      <c r="H20" s="240"/>
      <c r="I20" s="241"/>
      <c r="J20" s="242"/>
      <c r="K20" s="243"/>
      <c r="L20" s="244"/>
      <c r="M20" s="245"/>
      <c r="N20" s="246"/>
      <c r="O20" s="246"/>
      <c r="P20" s="247"/>
      <c r="Q20" s="405"/>
      <c r="R20" s="411"/>
      <c r="S20" s="407"/>
      <c r="T20" s="408"/>
      <c r="U20" s="409"/>
      <c r="V20" s="410"/>
    </row>
    <row r="21" spans="2:22">
      <c r="B21" s="240"/>
      <c r="C21" s="276"/>
      <c r="D21" s="236"/>
      <c r="E21" s="236"/>
      <c r="F21" s="238"/>
      <c r="G21" s="239"/>
      <c r="H21" s="240"/>
      <c r="I21" s="241"/>
      <c r="J21" s="242"/>
      <c r="K21" s="243"/>
      <c r="L21" s="244"/>
      <c r="M21" s="245"/>
      <c r="N21" s="246"/>
      <c r="O21" s="246"/>
      <c r="P21" s="247"/>
      <c r="Q21" s="405"/>
      <c r="R21" s="411"/>
      <c r="S21" s="407"/>
      <c r="T21" s="408"/>
      <c r="U21" s="409"/>
      <c r="V21" s="410"/>
    </row>
    <row r="22" spans="2:22">
      <c r="B22" s="240"/>
      <c r="C22" s="276"/>
      <c r="D22" s="248"/>
      <c r="E22" s="236"/>
      <c r="F22" s="238"/>
      <c r="G22" s="239"/>
      <c r="H22" s="240"/>
      <c r="I22" s="241"/>
      <c r="J22" s="242"/>
      <c r="K22" s="243"/>
      <c r="L22" s="244"/>
      <c r="M22" s="245"/>
      <c r="N22" s="246"/>
      <c r="O22" s="246"/>
      <c r="P22" s="247"/>
      <c r="Q22" s="405"/>
      <c r="R22" s="411"/>
      <c r="S22" s="407"/>
      <c r="T22" s="408"/>
      <c r="U22" s="409"/>
      <c r="V22" s="410"/>
    </row>
    <row r="23" spans="2:22">
      <c r="B23" s="275"/>
      <c r="C23" s="279"/>
      <c r="D23" s="236"/>
      <c r="E23" s="272"/>
      <c r="F23" s="238"/>
      <c r="G23" s="274"/>
      <c r="H23" s="275"/>
      <c r="I23" s="277"/>
      <c r="J23" s="242"/>
      <c r="K23" s="243"/>
      <c r="L23" s="280"/>
      <c r="M23" s="245"/>
      <c r="N23" s="246"/>
      <c r="O23" s="246"/>
      <c r="P23" s="247"/>
      <c r="Q23" s="405"/>
      <c r="R23" s="411"/>
      <c r="S23" s="407"/>
      <c r="T23" s="408"/>
      <c r="U23" s="409"/>
      <c r="V23" s="410"/>
    </row>
    <row r="24" spans="2:22">
      <c r="B24" s="275"/>
      <c r="C24" s="276"/>
      <c r="D24" s="272"/>
      <c r="E24" s="272"/>
      <c r="F24" s="273"/>
      <c r="G24" s="274"/>
      <c r="H24" s="275"/>
      <c r="I24" s="277"/>
      <c r="J24" s="241"/>
      <c r="K24" s="243"/>
      <c r="L24" s="281"/>
      <c r="M24" s="245"/>
      <c r="N24" s="246"/>
      <c r="O24" s="246"/>
      <c r="P24" s="247"/>
      <c r="Q24" s="405"/>
      <c r="R24" s="411"/>
      <c r="S24" s="407"/>
      <c r="T24" s="408"/>
      <c r="U24" s="409"/>
      <c r="V24" s="410"/>
    </row>
    <row r="25" spans="2:22">
      <c r="B25" s="240"/>
      <c r="C25" s="276"/>
      <c r="D25" s="236"/>
      <c r="E25" s="237"/>
      <c r="F25" s="238"/>
      <c r="G25" s="239"/>
      <c r="H25" s="240"/>
      <c r="I25" s="241"/>
      <c r="J25" s="242"/>
      <c r="K25" s="243"/>
      <c r="L25" s="244"/>
      <c r="M25" s="245"/>
      <c r="N25" s="246"/>
      <c r="O25" s="246"/>
      <c r="P25" s="247"/>
      <c r="Q25" s="405"/>
      <c r="R25" s="411"/>
      <c r="S25" s="407"/>
      <c r="T25" s="408"/>
      <c r="U25" s="409"/>
      <c r="V25" s="410"/>
    </row>
    <row r="26" spans="2:22">
      <c r="B26" s="275"/>
      <c r="C26" s="279"/>
      <c r="D26" s="236"/>
      <c r="E26" s="282"/>
      <c r="F26" s="238"/>
      <c r="G26" s="274"/>
      <c r="H26" s="275"/>
      <c r="I26" s="277"/>
      <c r="J26" s="241"/>
      <c r="K26" s="283"/>
      <c r="L26" s="281"/>
      <c r="M26" s="284"/>
      <c r="N26" s="285"/>
      <c r="O26" s="285"/>
      <c r="P26" s="286"/>
      <c r="Q26" s="405"/>
      <c r="R26" s="411"/>
      <c r="S26" s="407"/>
      <c r="T26" s="408"/>
      <c r="U26" s="409"/>
      <c r="V26" s="410"/>
    </row>
    <row r="27" spans="2:22">
      <c r="B27" s="275"/>
      <c r="C27" s="276"/>
      <c r="D27" s="272"/>
      <c r="E27" s="282"/>
      <c r="F27" s="273"/>
      <c r="G27" s="274"/>
      <c r="H27" s="275"/>
      <c r="I27" s="277"/>
      <c r="J27" s="287"/>
      <c r="K27" s="288"/>
      <c r="M27" s="289"/>
      <c r="N27" s="290"/>
      <c r="O27" s="290"/>
      <c r="P27" s="291"/>
      <c r="Q27" s="413"/>
      <c r="R27" s="414"/>
      <c r="S27" s="415"/>
      <c r="T27" s="416"/>
      <c r="U27" s="417"/>
      <c r="V27" s="418"/>
    </row>
    <row r="28" spans="2:22" ht="15" thickBot="1">
      <c r="B28" s="254"/>
      <c r="C28" s="419"/>
      <c r="D28" s="251"/>
      <c r="E28" s="251"/>
      <c r="F28" s="252"/>
      <c r="G28" s="253"/>
      <c r="H28" s="254"/>
      <c r="I28" s="255"/>
      <c r="J28" s="255"/>
      <c r="K28" s="256"/>
      <c r="L28" s="257"/>
      <c r="M28" s="258"/>
      <c r="N28" s="259"/>
      <c r="O28" s="259"/>
      <c r="P28" s="260"/>
      <c r="Q28" s="420"/>
      <c r="R28" s="421"/>
      <c r="S28" s="353"/>
      <c r="T28" s="422"/>
      <c r="U28" s="423"/>
      <c r="V28" s="424"/>
    </row>
    <row r="29" spans="2:22">
      <c r="K29" s="261"/>
      <c r="N29" s="261"/>
      <c r="O29" s="261"/>
      <c r="P29" s="261" t="s">
        <v>38</v>
      </c>
      <c r="Q29" s="262">
        <f>SUM(Q10:Q28)</f>
        <v>23.425500000000003</v>
      </c>
      <c r="R29" s="262"/>
      <c r="S29" s="262">
        <f>SUM(S10:S28)</f>
        <v>21.082950000000004</v>
      </c>
      <c r="T29" s="262">
        <f>SUM(T10:T28)</f>
        <v>0</v>
      </c>
      <c r="U29" s="262">
        <f>SUM(U10:U28)</f>
        <v>21.082950000000004</v>
      </c>
    </row>
  </sheetData>
  <mergeCells count="3">
    <mergeCell ref="B3:U3"/>
    <mergeCell ref="H11:K11"/>
    <mergeCell ref="M11:P11"/>
  </mergeCells>
  <pageMargins left="0.7" right="0.7" top="0.75" bottom="0.75" header="0.3" footer="0.3"/>
  <pageSetup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48"/>
  <sheetViews>
    <sheetView view="pageBreakPreview" topLeftCell="C1" zoomScale="82" zoomScaleNormal="100" zoomScaleSheetLayoutView="82" workbookViewId="0">
      <selection activeCell="Z52" sqref="Z52"/>
    </sheetView>
  </sheetViews>
  <sheetFormatPr defaultColWidth="9.109375" defaultRowHeight="13.2"/>
  <cols>
    <col min="1" max="1" width="9" style="1" customWidth="1"/>
    <col min="2" max="2" width="56.109375" style="1" customWidth="1"/>
    <col min="3" max="3" width="10.88671875" style="1" customWidth="1"/>
    <col min="4" max="4" width="5.33203125" style="1" bestFit="1" customWidth="1"/>
    <col min="5" max="5" width="11.6640625" style="2" customWidth="1"/>
    <col min="6" max="6" width="15.6640625" style="2" customWidth="1"/>
    <col min="7" max="7" width="10.88671875" style="37" hidden="1" customWidth="1"/>
    <col min="8" max="8" width="14.109375" style="2" hidden="1" customWidth="1"/>
    <col min="9" max="9" width="2.44140625" style="1" hidden="1" customWidth="1"/>
    <col min="10" max="10" width="10.88671875" style="37" hidden="1" customWidth="1"/>
    <col min="11" max="11" width="10.88671875" style="3" hidden="1" customWidth="1"/>
    <col min="12" max="12" width="14.109375" style="2" hidden="1" customWidth="1"/>
    <col min="13" max="13" width="2.33203125" style="1" customWidth="1"/>
    <col min="14" max="14" width="11.5546875" style="44" customWidth="1"/>
    <col min="15" max="15" width="11.5546875" style="46" customWidth="1"/>
    <col min="16" max="16" width="12" style="48" bestFit="1" customWidth="1"/>
    <col min="17" max="17" width="2.44140625" style="1" hidden="1" customWidth="1"/>
    <col min="18" max="18" width="10.88671875" style="37" hidden="1" customWidth="1"/>
    <col min="19" max="19" width="10.88671875" style="3" hidden="1" customWidth="1"/>
    <col min="20" max="20" width="14.109375" style="2" hidden="1" customWidth="1"/>
    <col min="21" max="21" width="2.33203125" style="1" customWidth="1"/>
    <col min="22" max="22" width="10.88671875" style="37" customWidth="1"/>
    <col min="23" max="23" width="10.88671875" style="3" customWidth="1"/>
    <col min="24" max="24" width="14.109375" style="2" customWidth="1"/>
    <col min="25" max="25" width="2.33203125" style="1" customWidth="1"/>
    <col min="26" max="26" width="10.88671875" style="37" customWidth="1"/>
    <col min="27" max="27" width="10.88671875" style="3" customWidth="1"/>
    <col min="28" max="28" width="14.109375" style="2" customWidth="1"/>
    <col min="29" max="29" width="2.44140625" style="1" customWidth="1"/>
    <col min="30" max="30" width="10.88671875" style="37" customWidth="1"/>
    <col min="31" max="31" width="10.88671875" style="3" customWidth="1"/>
    <col min="32" max="32" width="14.109375" style="2" customWidth="1"/>
    <col min="33" max="16384" width="9.109375" style="1"/>
  </cols>
  <sheetData>
    <row r="1" spans="1:32" s="5" customFormat="1" ht="35.4" customHeight="1" thickBot="1">
      <c r="A1" s="582" t="s">
        <v>0</v>
      </c>
      <c r="B1" s="582"/>
      <c r="C1" s="582"/>
      <c r="D1" s="582"/>
      <c r="E1" s="582"/>
      <c r="F1" s="582"/>
      <c r="G1" s="582"/>
      <c r="H1" s="582"/>
      <c r="I1" s="4"/>
      <c r="J1" s="42"/>
      <c r="K1" s="4"/>
      <c r="L1" s="4"/>
      <c r="M1" s="4"/>
      <c r="N1" s="45"/>
      <c r="O1" s="47"/>
      <c r="P1" s="49"/>
      <c r="Q1" s="4"/>
      <c r="R1" s="42"/>
      <c r="S1" s="4"/>
      <c r="T1" s="4"/>
      <c r="U1" s="4"/>
      <c r="V1" s="42"/>
      <c r="W1" s="4"/>
      <c r="X1" s="4"/>
      <c r="Y1" s="4"/>
      <c r="Z1" s="42"/>
      <c r="AA1" s="4"/>
      <c r="AB1" s="4"/>
      <c r="AC1" s="4"/>
      <c r="AD1" s="42"/>
      <c r="AE1" s="4"/>
      <c r="AF1" s="4"/>
    </row>
    <row r="2" spans="1:32" s="5" customFormat="1" ht="21.6" customHeight="1" thickTop="1">
      <c r="A2" s="583" t="s">
        <v>1</v>
      </c>
      <c r="B2" s="585" t="s">
        <v>2</v>
      </c>
      <c r="C2" s="585" t="s">
        <v>3</v>
      </c>
      <c r="D2" s="585" t="s">
        <v>4</v>
      </c>
      <c r="E2" s="585" t="s">
        <v>5</v>
      </c>
      <c r="F2" s="587" t="s">
        <v>6</v>
      </c>
      <c r="G2" s="589" t="s">
        <v>7</v>
      </c>
      <c r="H2" s="581"/>
      <c r="J2" s="579" t="s">
        <v>8</v>
      </c>
      <c r="K2" s="580"/>
      <c r="L2" s="581"/>
      <c r="N2" s="579" t="s">
        <v>74</v>
      </c>
      <c r="O2" s="580"/>
      <c r="P2" s="581"/>
      <c r="R2" s="579" t="s">
        <v>8</v>
      </c>
      <c r="S2" s="580"/>
      <c r="T2" s="581"/>
      <c r="V2" s="579" t="s">
        <v>76</v>
      </c>
      <c r="W2" s="580"/>
      <c r="X2" s="581"/>
      <c r="Z2" s="579" t="s">
        <v>77</v>
      </c>
      <c r="AA2" s="580"/>
      <c r="AB2" s="581"/>
      <c r="AD2" s="579" t="s">
        <v>8</v>
      </c>
      <c r="AE2" s="580"/>
      <c r="AF2" s="581"/>
    </row>
    <row r="3" spans="1:32" s="5" customFormat="1" ht="62.25" customHeight="1">
      <c r="A3" s="584"/>
      <c r="B3" s="586"/>
      <c r="C3" s="586"/>
      <c r="D3" s="586"/>
      <c r="E3" s="586" t="s">
        <v>5</v>
      </c>
      <c r="F3" s="588" t="s">
        <v>6</v>
      </c>
      <c r="G3" s="86" t="s">
        <v>9</v>
      </c>
      <c r="H3" s="6" t="s">
        <v>10</v>
      </c>
      <c r="J3" s="38" t="s">
        <v>9</v>
      </c>
      <c r="K3" s="7" t="s">
        <v>11</v>
      </c>
      <c r="L3" s="6" t="s">
        <v>10</v>
      </c>
      <c r="N3" s="38" t="s">
        <v>41</v>
      </c>
      <c r="O3" s="7" t="s">
        <v>42</v>
      </c>
      <c r="P3" s="6" t="s">
        <v>6</v>
      </c>
      <c r="R3" s="38" t="s">
        <v>9</v>
      </c>
      <c r="S3" s="7" t="s">
        <v>11</v>
      </c>
      <c r="T3" s="6" t="s">
        <v>10</v>
      </c>
      <c r="V3" s="38" t="s">
        <v>9</v>
      </c>
      <c r="W3" s="7" t="s">
        <v>11</v>
      </c>
      <c r="X3" s="6" t="s">
        <v>10</v>
      </c>
      <c r="Z3" s="38" t="s">
        <v>9</v>
      </c>
      <c r="AA3" s="7" t="s">
        <v>11</v>
      </c>
      <c r="AB3" s="6" t="s">
        <v>10</v>
      </c>
      <c r="AD3" s="38" t="s">
        <v>9</v>
      </c>
      <c r="AE3" s="7" t="s">
        <v>11</v>
      </c>
      <c r="AF3" s="6" t="s">
        <v>10</v>
      </c>
    </row>
    <row r="4" spans="1:32">
      <c r="A4" s="8"/>
      <c r="B4" s="9"/>
      <c r="C4" s="9"/>
      <c r="D4" s="9"/>
      <c r="E4" s="10"/>
      <c r="F4" s="11"/>
      <c r="G4" s="87"/>
      <c r="H4" s="11"/>
      <c r="J4" s="39"/>
      <c r="K4" s="12"/>
      <c r="L4" s="11"/>
      <c r="N4" s="39"/>
      <c r="O4" s="12"/>
      <c r="P4" s="11"/>
      <c r="R4" s="39"/>
      <c r="S4" s="12"/>
      <c r="T4" s="11"/>
      <c r="V4" s="39"/>
      <c r="W4" s="12"/>
      <c r="X4" s="11"/>
      <c r="Z4" s="39"/>
      <c r="AA4" s="12"/>
      <c r="AB4" s="11"/>
      <c r="AD4" s="39"/>
      <c r="AE4" s="12"/>
      <c r="AF4" s="11"/>
    </row>
    <row r="5" spans="1:32">
      <c r="A5" s="13"/>
      <c r="B5" s="14" t="s">
        <v>12</v>
      </c>
      <c r="C5" s="15"/>
      <c r="D5" s="15"/>
      <c r="E5" s="10"/>
      <c r="F5" s="11"/>
      <c r="G5" s="87"/>
      <c r="H5" s="11"/>
      <c r="J5" s="39"/>
      <c r="K5" s="12"/>
      <c r="L5" s="11"/>
      <c r="N5" s="39"/>
      <c r="O5" s="12"/>
      <c r="P5" s="11"/>
      <c r="R5" s="39"/>
      <c r="S5" s="12"/>
      <c r="T5" s="11"/>
      <c r="V5" s="39"/>
      <c r="W5" s="12"/>
      <c r="X5" s="11"/>
      <c r="Z5" s="39"/>
      <c r="AA5" s="12"/>
      <c r="AB5" s="11"/>
      <c r="AD5" s="39"/>
      <c r="AE5" s="12"/>
      <c r="AF5" s="11"/>
    </row>
    <row r="6" spans="1:32">
      <c r="A6" s="13"/>
      <c r="B6" s="15"/>
      <c r="C6" s="15"/>
      <c r="D6" s="15"/>
      <c r="E6" s="10"/>
      <c r="F6" s="11"/>
      <c r="G6" s="87"/>
      <c r="H6" s="11"/>
      <c r="J6" s="43">
        <v>1</v>
      </c>
      <c r="K6" s="12"/>
      <c r="L6" s="11"/>
      <c r="N6" s="43"/>
      <c r="O6" s="12"/>
      <c r="P6" s="11"/>
      <c r="R6" s="43">
        <v>1</v>
      </c>
      <c r="S6" s="12"/>
      <c r="T6" s="11"/>
      <c r="V6" s="43"/>
      <c r="W6" s="12"/>
      <c r="X6" s="11"/>
      <c r="Z6" s="43"/>
      <c r="AA6" s="12"/>
      <c r="AB6" s="11"/>
      <c r="AD6" s="43">
        <v>1</v>
      </c>
      <c r="AE6" s="12"/>
      <c r="AF6" s="11"/>
    </row>
    <row r="7" spans="1:32">
      <c r="A7" s="13"/>
      <c r="B7" s="14" t="s">
        <v>13</v>
      </c>
      <c r="C7" s="15"/>
      <c r="D7" s="15"/>
      <c r="E7" s="10"/>
      <c r="F7" s="11"/>
      <c r="G7" s="87"/>
      <c r="H7" s="11"/>
      <c r="J7" s="39"/>
      <c r="K7" s="12"/>
      <c r="L7" s="11"/>
      <c r="N7" s="39"/>
      <c r="O7" s="12"/>
      <c r="P7" s="11"/>
      <c r="R7" s="39"/>
      <c r="S7" s="12"/>
      <c r="T7" s="11"/>
      <c r="V7" s="39"/>
      <c r="W7" s="12"/>
      <c r="X7" s="11"/>
      <c r="Z7" s="39"/>
      <c r="AA7" s="12"/>
      <c r="AB7" s="11"/>
      <c r="AD7" s="39"/>
      <c r="AE7" s="12"/>
      <c r="AF7" s="11"/>
    </row>
    <row r="8" spans="1:32" ht="20.25" customHeight="1">
      <c r="A8" s="13"/>
      <c r="B8" s="15"/>
      <c r="C8" s="15"/>
      <c r="D8" s="15"/>
      <c r="E8" s="10"/>
      <c r="F8" s="11"/>
      <c r="G8" s="87"/>
      <c r="H8" s="11"/>
      <c r="J8" s="39"/>
      <c r="K8" s="12"/>
      <c r="L8" s="11"/>
      <c r="N8" s="39"/>
      <c r="O8" s="12"/>
      <c r="P8" s="11"/>
      <c r="R8" s="39"/>
      <c r="S8" s="12"/>
      <c r="T8" s="11"/>
      <c r="V8" s="39"/>
      <c r="W8" s="12"/>
      <c r="X8" s="11"/>
      <c r="Z8" s="39"/>
      <c r="AA8" s="12"/>
      <c r="AB8" s="11"/>
      <c r="AD8" s="39"/>
      <c r="AE8" s="12"/>
      <c r="AF8" s="11"/>
    </row>
    <row r="9" spans="1:32" ht="60.75" customHeight="1">
      <c r="A9" s="13"/>
      <c r="B9" s="16" t="s">
        <v>14</v>
      </c>
      <c r="C9" s="15"/>
      <c r="D9" s="15"/>
      <c r="E9" s="10"/>
      <c r="F9" s="11"/>
      <c r="G9" s="87"/>
      <c r="H9" s="11"/>
      <c r="J9" s="39"/>
      <c r="K9" s="12"/>
      <c r="L9" s="11"/>
      <c r="N9" s="39"/>
      <c r="O9" s="12"/>
      <c r="P9" s="11"/>
      <c r="R9" s="39"/>
      <c r="S9" s="12"/>
      <c r="T9" s="11"/>
      <c r="V9" s="39"/>
      <c r="W9" s="12"/>
      <c r="X9" s="11"/>
      <c r="Z9" s="39"/>
      <c r="AA9" s="12"/>
      <c r="AB9" s="11"/>
      <c r="AD9" s="39"/>
      <c r="AE9" s="12"/>
      <c r="AF9" s="11"/>
    </row>
    <row r="10" spans="1:32" s="22" customFormat="1">
      <c r="A10" s="17"/>
      <c r="B10" s="18"/>
      <c r="C10" s="18"/>
      <c r="D10" s="18"/>
      <c r="E10" s="19"/>
      <c r="F10" s="21"/>
      <c r="G10" s="88"/>
      <c r="H10" s="21"/>
      <c r="J10" s="40"/>
      <c r="K10" s="23"/>
      <c r="L10" s="21"/>
      <c r="N10" s="40"/>
      <c r="O10" s="23"/>
      <c r="P10" s="21"/>
      <c r="R10" s="40"/>
      <c r="S10" s="23"/>
      <c r="T10" s="21"/>
      <c r="V10" s="40"/>
      <c r="W10" s="23"/>
      <c r="X10" s="21"/>
      <c r="Z10" s="40"/>
      <c r="AA10" s="23"/>
      <c r="AB10" s="21"/>
      <c r="AD10" s="40"/>
      <c r="AE10" s="23"/>
      <c r="AF10" s="21"/>
    </row>
    <row r="11" spans="1:32" s="22" customFormat="1">
      <c r="A11" s="17"/>
      <c r="B11" s="24" t="s">
        <v>15</v>
      </c>
      <c r="C11" s="18"/>
      <c r="D11" s="18"/>
      <c r="E11" s="19"/>
      <c r="F11" s="21"/>
      <c r="G11" s="88"/>
      <c r="H11" s="21"/>
      <c r="J11" s="40"/>
      <c r="K11" s="23"/>
      <c r="L11" s="21"/>
      <c r="N11" s="40"/>
      <c r="O11" s="23"/>
      <c r="P11" s="21"/>
      <c r="R11" s="40"/>
      <c r="S11" s="23"/>
      <c r="T11" s="21"/>
      <c r="V11" s="40"/>
      <c r="W11" s="23"/>
      <c r="X11" s="21"/>
      <c r="Z11" s="40"/>
      <c r="AA11" s="23"/>
      <c r="AB11" s="21"/>
      <c r="AD11" s="40"/>
      <c r="AE11" s="23"/>
      <c r="AF11" s="21"/>
    </row>
    <row r="12" spans="1:32" s="22" customFormat="1">
      <c r="A12" s="17"/>
      <c r="B12" s="18"/>
      <c r="C12" s="18"/>
      <c r="D12" s="18"/>
      <c r="E12" s="19"/>
      <c r="F12" s="21"/>
      <c r="G12" s="88"/>
      <c r="H12" s="21"/>
      <c r="J12" s="40"/>
      <c r="K12" s="23"/>
      <c r="L12" s="21"/>
      <c r="N12" s="40"/>
      <c r="O12" s="23"/>
      <c r="P12" s="21"/>
      <c r="R12" s="40"/>
      <c r="S12" s="23"/>
      <c r="T12" s="21"/>
      <c r="V12" s="40"/>
      <c r="W12" s="23"/>
      <c r="X12" s="21"/>
      <c r="Z12" s="40"/>
      <c r="AA12" s="23"/>
      <c r="AB12" s="21"/>
      <c r="AD12" s="40"/>
      <c r="AE12" s="23"/>
      <c r="AF12" s="21"/>
    </row>
    <row r="13" spans="1:32" s="22" customFormat="1" ht="38.25" customHeight="1">
      <c r="A13" s="25" t="s">
        <v>16</v>
      </c>
      <c r="B13" s="26" t="s">
        <v>17</v>
      </c>
      <c r="C13" s="27">
        <v>876</v>
      </c>
      <c r="D13" s="28" t="s">
        <v>18</v>
      </c>
      <c r="E13" s="19">
        <v>295</v>
      </c>
      <c r="F13" s="21">
        <f>E13*C13</f>
        <v>258420</v>
      </c>
      <c r="G13" s="88"/>
      <c r="H13" s="21"/>
      <c r="J13" s="40">
        <f>$J$6-G13</f>
        <v>1</v>
      </c>
      <c r="K13" s="20">
        <f>J13*C13</f>
        <v>876</v>
      </c>
      <c r="L13" s="21">
        <f>K13*E13</f>
        <v>258420</v>
      </c>
      <c r="N13" s="40"/>
      <c r="O13" s="20">
        <v>0</v>
      </c>
      <c r="P13" s="21">
        <v>0</v>
      </c>
      <c r="R13" s="40">
        <f>$R$6-N13</f>
        <v>1</v>
      </c>
      <c r="S13" s="20">
        <f>R13*C13</f>
        <v>876</v>
      </c>
      <c r="T13" s="21">
        <f>S13*E13</f>
        <v>258420</v>
      </c>
      <c r="V13" s="40">
        <f>Z13-N13</f>
        <v>4.64968607305936E-2</v>
      </c>
      <c r="W13" s="20">
        <f>AA13-O13</f>
        <v>40.731249999999996</v>
      </c>
      <c r="X13" s="21">
        <f>AB13-P13</f>
        <v>12015.718749999998</v>
      </c>
      <c r="Z13" s="40">
        <v>4.64968607305936E-2</v>
      </c>
      <c r="AA13" s="20">
        <f>Z13*C13</f>
        <v>40.731249999999996</v>
      </c>
      <c r="AB13" s="21">
        <f>AA13*E13</f>
        <v>12015.718749999998</v>
      </c>
      <c r="AD13" s="40">
        <f>AE13/C13</f>
        <v>0.95350313926940633</v>
      </c>
      <c r="AE13" s="20">
        <f>C13-AA13</f>
        <v>835.26874999999995</v>
      </c>
      <c r="AF13" s="21">
        <f>AE13*E13</f>
        <v>246404.28125</v>
      </c>
    </row>
    <row r="14" spans="1:32" s="22" customFormat="1">
      <c r="A14" s="25"/>
      <c r="B14" s="26"/>
      <c r="C14" s="27"/>
      <c r="D14" s="28"/>
      <c r="E14" s="19"/>
      <c r="F14" s="21"/>
      <c r="G14" s="88"/>
      <c r="H14" s="21"/>
      <c r="J14" s="40"/>
      <c r="K14" s="23"/>
      <c r="L14" s="21"/>
      <c r="N14" s="40"/>
      <c r="O14" s="23"/>
      <c r="P14" s="21"/>
      <c r="R14" s="40"/>
      <c r="S14" s="23"/>
      <c r="T14" s="21"/>
      <c r="V14" s="40"/>
      <c r="W14" s="23"/>
      <c r="X14" s="21"/>
      <c r="Z14" s="40"/>
      <c r="AA14" s="23"/>
      <c r="AB14" s="21"/>
      <c r="AD14" s="40"/>
      <c r="AE14" s="23"/>
      <c r="AF14" s="21"/>
    </row>
    <row r="15" spans="1:32" s="22" customFormat="1" ht="26.4">
      <c r="A15" s="25" t="s">
        <v>19</v>
      </c>
      <c r="B15" s="26" t="s">
        <v>20</v>
      </c>
      <c r="C15" s="27">
        <v>692</v>
      </c>
      <c r="D15" s="28" t="s">
        <v>18</v>
      </c>
      <c r="E15" s="19">
        <v>319</v>
      </c>
      <c r="F15" s="21">
        <f>E15*C15</f>
        <v>220748</v>
      </c>
      <c r="G15" s="88">
        <v>0.89804404624277456</v>
      </c>
      <c r="H15" s="21">
        <f>G15*F15</f>
        <v>198241.42712000001</v>
      </c>
      <c r="J15" s="40">
        <f>$J$6-G15</f>
        <v>0.10195595375722544</v>
      </c>
      <c r="K15" s="20">
        <f>J15*C15</f>
        <v>70.553520000000006</v>
      </c>
      <c r="L15" s="21">
        <f>K15*E15</f>
        <v>22506.572880000003</v>
      </c>
      <c r="M15" s="29"/>
      <c r="N15" s="40">
        <v>0.89434566416184968</v>
      </c>
      <c r="O15" s="20">
        <v>618.88719960000003</v>
      </c>
      <c r="P15" s="21">
        <v>197425.0166724</v>
      </c>
      <c r="R15" s="40">
        <f>$R$6-N15</f>
        <v>0.10565433583815032</v>
      </c>
      <c r="S15" s="20">
        <f>R15*C15</f>
        <v>73.112800400000012</v>
      </c>
      <c r="T15" s="21">
        <f>S15*E15</f>
        <v>23322.983327600003</v>
      </c>
      <c r="U15" s="29"/>
      <c r="V15" s="40">
        <f>Z15-N15</f>
        <v>0</v>
      </c>
      <c r="W15" s="20">
        <f>AA15-O15</f>
        <v>0</v>
      </c>
      <c r="X15" s="21">
        <f>AB15-P15</f>
        <v>0</v>
      </c>
      <c r="Y15" s="29"/>
      <c r="Z15" s="40">
        <v>0.89434566416184968</v>
      </c>
      <c r="AA15" s="20">
        <f>Z15*C15</f>
        <v>618.88719960000003</v>
      </c>
      <c r="AB15" s="21">
        <f>AA15*E15</f>
        <v>197425.0166724</v>
      </c>
      <c r="AD15" s="40">
        <f>AE15/C15</f>
        <v>0.10565433583815025</v>
      </c>
      <c r="AE15" s="20">
        <f>C15-AA15</f>
        <v>73.112800399999969</v>
      </c>
      <c r="AF15" s="21">
        <f>AE15*E15</f>
        <v>23322.983327599992</v>
      </c>
    </row>
    <row r="16" spans="1:32" s="22" customFormat="1">
      <c r="A16" s="30"/>
      <c r="B16" s="31"/>
      <c r="C16" s="18"/>
      <c r="D16" s="18"/>
      <c r="E16" s="19"/>
      <c r="F16" s="21"/>
      <c r="G16" s="88"/>
      <c r="H16" s="21"/>
      <c r="J16" s="40"/>
      <c r="K16" s="23"/>
      <c r="L16" s="21"/>
      <c r="N16" s="40"/>
      <c r="O16" s="23"/>
      <c r="P16" s="21"/>
      <c r="R16" s="40"/>
      <c r="S16" s="23"/>
      <c r="T16" s="21"/>
      <c r="V16" s="40"/>
      <c r="W16" s="23"/>
      <c r="X16" s="21"/>
      <c r="Z16" s="40"/>
      <c r="AA16" s="23"/>
      <c r="AB16" s="21"/>
      <c r="AD16" s="40"/>
      <c r="AE16" s="23"/>
      <c r="AF16" s="21"/>
    </row>
    <row r="17" spans="1:32" s="22" customFormat="1" ht="26.4">
      <c r="A17" s="25" t="s">
        <v>21</v>
      </c>
      <c r="B17" s="26" t="s">
        <v>22</v>
      </c>
      <c r="C17" s="27">
        <v>266</v>
      </c>
      <c r="D17" s="28" t="s">
        <v>18</v>
      </c>
      <c r="E17" s="19">
        <v>347</v>
      </c>
      <c r="F17" s="21">
        <f>E17*C17</f>
        <v>92302</v>
      </c>
      <c r="G17" s="88"/>
      <c r="H17" s="21"/>
      <c r="J17" s="40">
        <f>$J$6-G17</f>
        <v>1</v>
      </c>
      <c r="K17" s="20">
        <f>J17*C17</f>
        <v>266</v>
      </c>
      <c r="L17" s="21">
        <f>K17*E17</f>
        <v>92302</v>
      </c>
      <c r="N17" s="40"/>
      <c r="O17" s="20">
        <v>0</v>
      </c>
      <c r="P17" s="21">
        <v>0</v>
      </c>
      <c r="R17" s="40">
        <f>$R$6-N17</f>
        <v>1</v>
      </c>
      <c r="S17" s="20">
        <f>R17*C17</f>
        <v>266</v>
      </c>
      <c r="T17" s="21">
        <f>S17*E17</f>
        <v>92302</v>
      </c>
      <c r="V17" s="40">
        <f>Z17-N17</f>
        <v>0</v>
      </c>
      <c r="W17" s="20">
        <f>AA17-O17</f>
        <v>0</v>
      </c>
      <c r="X17" s="21">
        <f>AB17-P17</f>
        <v>0</v>
      </c>
      <c r="Z17" s="40"/>
      <c r="AA17" s="20">
        <f>Z17*C17</f>
        <v>0</v>
      </c>
      <c r="AB17" s="21">
        <f>AA17*E17</f>
        <v>0</v>
      </c>
      <c r="AD17" s="40">
        <f>AE17/C17</f>
        <v>1</v>
      </c>
      <c r="AE17" s="20">
        <f>C17-AA17</f>
        <v>266</v>
      </c>
      <c r="AF17" s="21">
        <f>AE17*E17</f>
        <v>92302</v>
      </c>
    </row>
    <row r="18" spans="1:32" s="22" customFormat="1">
      <c r="A18" s="30"/>
      <c r="B18" s="31"/>
      <c r="C18" s="18"/>
      <c r="D18" s="18"/>
      <c r="E18" s="19"/>
      <c r="F18" s="21"/>
      <c r="G18" s="88"/>
      <c r="H18" s="21"/>
      <c r="J18" s="40"/>
      <c r="K18" s="23"/>
      <c r="L18" s="21"/>
      <c r="N18" s="40"/>
      <c r="O18" s="23"/>
      <c r="P18" s="21"/>
      <c r="R18" s="40"/>
      <c r="S18" s="23"/>
      <c r="T18" s="21"/>
      <c r="V18" s="40"/>
      <c r="W18" s="23"/>
      <c r="X18" s="21"/>
      <c r="Z18" s="40"/>
      <c r="AA18" s="23"/>
      <c r="AB18" s="21"/>
      <c r="AD18" s="40"/>
      <c r="AE18" s="23"/>
      <c r="AF18" s="21"/>
    </row>
    <row r="19" spans="1:32" s="22" customFormat="1" ht="26.4">
      <c r="A19" s="25" t="s">
        <v>23</v>
      </c>
      <c r="B19" s="26" t="s">
        <v>24</v>
      </c>
      <c r="C19" s="27">
        <v>682</v>
      </c>
      <c r="D19" s="28" t="s">
        <v>18</v>
      </c>
      <c r="E19" s="19">
        <v>380</v>
      </c>
      <c r="F19" s="21">
        <f>E19*C19</f>
        <v>259160</v>
      </c>
      <c r="G19" s="88">
        <v>0.95739161290322572</v>
      </c>
      <c r="H19" s="21">
        <f>G19*F19</f>
        <v>248117.61039999998</v>
      </c>
      <c r="J19" s="40">
        <f>$J$6-G19</f>
        <v>4.2608387096774281E-2</v>
      </c>
      <c r="K19" s="20">
        <f>J19*C19</f>
        <v>29.058920000000061</v>
      </c>
      <c r="L19" s="21">
        <f>K19*E19</f>
        <v>11042.389600000022</v>
      </c>
      <c r="M19" s="29"/>
      <c r="N19" s="40">
        <v>0.99134181818181799</v>
      </c>
      <c r="O19" s="20">
        <v>676.09511999999984</v>
      </c>
      <c r="P19" s="21">
        <v>256916.14559999993</v>
      </c>
      <c r="R19" s="40">
        <f>$R$6-N19</f>
        <v>8.6581818181820092E-3</v>
      </c>
      <c r="S19" s="20">
        <f>R19*C19</f>
        <v>5.90488000000013</v>
      </c>
      <c r="T19" s="21">
        <f>S19*E19</f>
        <v>2243.8544000000493</v>
      </c>
      <c r="U19" s="29"/>
      <c r="V19" s="40">
        <f>Z19-N19</f>
        <v>0</v>
      </c>
      <c r="W19" s="20">
        <f>AA19-O19</f>
        <v>0</v>
      </c>
      <c r="X19" s="21">
        <f>AB19-P19</f>
        <v>0</v>
      </c>
      <c r="Y19" s="29"/>
      <c r="Z19" s="40">
        <v>0.99134181818181799</v>
      </c>
      <c r="AA19" s="20">
        <f>Z19*C19</f>
        <v>676.09511999999984</v>
      </c>
      <c r="AB19" s="21">
        <f>AA19*E19</f>
        <v>256916.14559999993</v>
      </c>
      <c r="AD19" s="40">
        <f>AE19/C19</f>
        <v>8.658181818182056E-3</v>
      </c>
      <c r="AE19" s="20">
        <f>C19-AA19</f>
        <v>5.904880000000162</v>
      </c>
      <c r="AF19" s="21">
        <f>AE19*E19</f>
        <v>2243.8544000000616</v>
      </c>
    </row>
    <row r="20" spans="1:32" s="22" customFormat="1">
      <c r="A20" s="30"/>
      <c r="B20" s="31"/>
      <c r="C20" s="18"/>
      <c r="D20" s="18"/>
      <c r="E20" s="19"/>
      <c r="F20" s="21"/>
      <c r="G20" s="88"/>
      <c r="H20" s="21"/>
      <c r="J20" s="40"/>
      <c r="K20" s="23"/>
      <c r="L20" s="21"/>
      <c r="N20" s="40"/>
      <c r="O20" s="23"/>
      <c r="P20" s="21"/>
      <c r="R20" s="40"/>
      <c r="S20" s="23"/>
      <c r="T20" s="21"/>
      <c r="V20" s="40"/>
      <c r="W20" s="23"/>
      <c r="X20" s="21"/>
      <c r="Z20" s="40"/>
      <c r="AA20" s="23"/>
      <c r="AB20" s="21"/>
      <c r="AD20" s="40"/>
      <c r="AE20" s="23"/>
      <c r="AF20" s="21"/>
    </row>
    <row r="21" spans="1:32" s="22" customFormat="1" ht="26.4">
      <c r="A21" s="25" t="s">
        <v>25</v>
      </c>
      <c r="B21" s="26" t="s">
        <v>26</v>
      </c>
      <c r="C21" s="27">
        <v>176</v>
      </c>
      <c r="D21" s="28" t="s">
        <v>18</v>
      </c>
      <c r="E21" s="19">
        <v>415</v>
      </c>
      <c r="F21" s="21">
        <f>E21*C21</f>
        <v>73040</v>
      </c>
      <c r="G21" s="88"/>
      <c r="H21" s="21"/>
      <c r="J21" s="40">
        <f>$J$6-G21</f>
        <v>1</v>
      </c>
      <c r="K21" s="20">
        <f>J21*C21</f>
        <v>176</v>
      </c>
      <c r="L21" s="21">
        <f>K21*E21</f>
        <v>73040</v>
      </c>
      <c r="N21" s="40"/>
      <c r="O21" s="20">
        <v>0</v>
      </c>
      <c r="P21" s="21">
        <v>0</v>
      </c>
      <c r="R21" s="40">
        <f>$R$6-N21</f>
        <v>1</v>
      </c>
      <c r="S21" s="20">
        <f>R21*C21</f>
        <v>176</v>
      </c>
      <c r="T21" s="21">
        <f>S21*E21</f>
        <v>73040</v>
      </c>
      <c r="V21" s="40">
        <f>Z21-N21</f>
        <v>0</v>
      </c>
      <c r="W21" s="20">
        <f>AA21-O21</f>
        <v>0</v>
      </c>
      <c r="X21" s="21">
        <f>AB21-P21</f>
        <v>0</v>
      </c>
      <c r="Z21" s="40"/>
      <c r="AA21" s="20">
        <f>Z21*C21</f>
        <v>0</v>
      </c>
      <c r="AB21" s="21">
        <f>AA21*E21</f>
        <v>0</v>
      </c>
      <c r="AD21" s="40">
        <f>AE21/C21</f>
        <v>1</v>
      </c>
      <c r="AE21" s="20">
        <f>C21-AA21</f>
        <v>176</v>
      </c>
      <c r="AF21" s="21">
        <f>AE21*E21</f>
        <v>73040</v>
      </c>
    </row>
    <row r="22" spans="1:32" s="22" customFormat="1">
      <c r="A22" s="30"/>
      <c r="B22" s="31"/>
      <c r="C22" s="18"/>
      <c r="D22" s="18"/>
      <c r="E22" s="19"/>
      <c r="F22" s="21"/>
      <c r="G22" s="88"/>
      <c r="H22" s="21"/>
      <c r="J22" s="40"/>
      <c r="K22" s="23"/>
      <c r="L22" s="21"/>
      <c r="N22" s="40"/>
      <c r="O22" s="23"/>
      <c r="P22" s="21"/>
      <c r="R22" s="40"/>
      <c r="S22" s="23"/>
      <c r="T22" s="21"/>
      <c r="V22" s="40"/>
      <c r="W22" s="23"/>
      <c r="X22" s="21"/>
      <c r="Z22" s="40"/>
      <c r="AA22" s="23"/>
      <c r="AB22" s="21"/>
      <c r="AD22" s="40"/>
      <c r="AE22" s="23"/>
      <c r="AF22" s="21"/>
    </row>
    <row r="23" spans="1:32" s="22" customFormat="1" ht="26.4">
      <c r="A23" s="25" t="s">
        <v>27</v>
      </c>
      <c r="B23" s="26" t="s">
        <v>28</v>
      </c>
      <c r="C23" s="27">
        <v>854</v>
      </c>
      <c r="D23" s="28" t="s">
        <v>18</v>
      </c>
      <c r="E23" s="19">
        <v>435</v>
      </c>
      <c r="F23" s="21">
        <f>E23*C23</f>
        <v>371490</v>
      </c>
      <c r="G23" s="88">
        <v>0.20256955503512877</v>
      </c>
      <c r="H23" s="21">
        <f>G23*F23</f>
        <v>75252.563999999984</v>
      </c>
      <c r="J23" s="40">
        <f>$J$6-G23</f>
        <v>0.79743044496487125</v>
      </c>
      <c r="K23" s="20">
        <f>J23*C23</f>
        <v>681.00560000000007</v>
      </c>
      <c r="L23" s="21">
        <f>K23*E23</f>
        <v>296237.43600000005</v>
      </c>
      <c r="M23" s="29"/>
      <c r="N23" s="40">
        <v>0.33994799999999997</v>
      </c>
      <c r="O23" s="20">
        <v>290.31559199999998</v>
      </c>
      <c r="P23" s="21">
        <v>126287.28251999999</v>
      </c>
      <c r="R23" s="40">
        <f>$R$6-N23</f>
        <v>0.66005200000000008</v>
      </c>
      <c r="S23" s="20">
        <f>R23*C23</f>
        <v>563.68440800000008</v>
      </c>
      <c r="T23" s="21">
        <f>S23*E23</f>
        <v>245202.71748000002</v>
      </c>
      <c r="U23" s="29"/>
      <c r="V23" s="40">
        <f>Z23-N23</f>
        <v>0</v>
      </c>
      <c r="W23" s="20">
        <f>AA23-O23</f>
        <v>0</v>
      </c>
      <c r="X23" s="21">
        <f>AB23-P23</f>
        <v>0</v>
      </c>
      <c r="Y23" s="29"/>
      <c r="Z23" s="40">
        <v>0.33994799999999997</v>
      </c>
      <c r="AA23" s="20">
        <f>Z23*C23</f>
        <v>290.31559199999998</v>
      </c>
      <c r="AB23" s="21">
        <f>AA23*E23</f>
        <v>126287.28251999999</v>
      </c>
      <c r="AD23" s="40">
        <f>AE23/C23</f>
        <v>0.66005200000000008</v>
      </c>
      <c r="AE23" s="20">
        <f>C23-AA23</f>
        <v>563.68440800000008</v>
      </c>
      <c r="AF23" s="21">
        <f>AE23*E23</f>
        <v>245202.71748000002</v>
      </c>
    </row>
    <row r="24" spans="1:32" s="22" customFormat="1">
      <c r="A24" s="30"/>
      <c r="B24" s="31"/>
      <c r="C24" s="18"/>
      <c r="D24" s="18"/>
      <c r="E24" s="19"/>
      <c r="F24" s="21"/>
      <c r="G24" s="88"/>
      <c r="H24" s="21"/>
      <c r="J24" s="40"/>
      <c r="K24" s="23"/>
      <c r="L24" s="21"/>
      <c r="N24" s="40"/>
      <c r="O24" s="23"/>
      <c r="P24" s="21"/>
      <c r="R24" s="40"/>
      <c r="S24" s="23"/>
      <c r="T24" s="21"/>
      <c r="V24" s="40"/>
      <c r="W24" s="23"/>
      <c r="X24" s="21"/>
      <c r="Z24" s="40"/>
      <c r="AA24" s="23"/>
      <c r="AB24" s="21"/>
      <c r="AD24" s="40"/>
      <c r="AE24" s="23"/>
      <c r="AF24" s="21"/>
    </row>
    <row r="25" spans="1:32" s="22" customFormat="1" ht="26.4">
      <c r="A25" s="25" t="s">
        <v>29</v>
      </c>
      <c r="B25" s="26" t="s">
        <v>30</v>
      </c>
      <c r="C25" s="27">
        <v>422</v>
      </c>
      <c r="D25" s="28" t="s">
        <v>18</v>
      </c>
      <c r="E25" s="19">
        <v>500</v>
      </c>
      <c r="F25" s="21">
        <f>E25*C25</f>
        <v>211000</v>
      </c>
      <c r="G25" s="88">
        <v>0.31074824644549748</v>
      </c>
      <c r="H25" s="21">
        <f>G25*F25</f>
        <v>65567.879999999961</v>
      </c>
      <c r="J25" s="40">
        <f>$J$6-G25</f>
        <v>0.68925175355450252</v>
      </c>
      <c r="K25" s="20">
        <f>J25*C25</f>
        <v>290.86424000000005</v>
      </c>
      <c r="L25" s="21">
        <f>K25*E25</f>
        <v>145432.12000000002</v>
      </c>
      <c r="M25" s="29"/>
      <c r="N25" s="40">
        <v>0.32</v>
      </c>
      <c r="O25" s="20">
        <v>135.04</v>
      </c>
      <c r="P25" s="21">
        <v>67520</v>
      </c>
      <c r="R25" s="40">
        <f>$R$6-N25</f>
        <v>0.67999999999999994</v>
      </c>
      <c r="S25" s="20">
        <f>R25*C25</f>
        <v>286.95999999999998</v>
      </c>
      <c r="T25" s="21">
        <f>S25*E25</f>
        <v>143480</v>
      </c>
      <c r="U25" s="29"/>
      <c r="V25" s="40">
        <f>Z25-N25</f>
        <v>0</v>
      </c>
      <c r="W25" s="20">
        <f>AA25-O25</f>
        <v>0</v>
      </c>
      <c r="X25" s="21">
        <f>AB25-P25</f>
        <v>0</v>
      </c>
      <c r="Y25" s="29"/>
      <c r="Z25" s="40">
        <v>0.32</v>
      </c>
      <c r="AA25" s="20">
        <f>Z25*C25</f>
        <v>135.04</v>
      </c>
      <c r="AB25" s="21">
        <f>AA25*E25</f>
        <v>67520</v>
      </c>
      <c r="AD25" s="40">
        <f>AE25/C25</f>
        <v>0.68</v>
      </c>
      <c r="AE25" s="20">
        <f>C25-AA25</f>
        <v>286.96000000000004</v>
      </c>
      <c r="AF25" s="21">
        <f>AE25*E25</f>
        <v>143480.00000000003</v>
      </c>
    </row>
    <row r="26" spans="1:32" s="22" customFormat="1">
      <c r="A26" s="30"/>
      <c r="B26" s="31"/>
      <c r="C26" s="18"/>
      <c r="D26" s="18"/>
      <c r="E26" s="19"/>
      <c r="F26" s="21"/>
      <c r="G26" s="88"/>
      <c r="H26" s="21"/>
      <c r="J26" s="40"/>
      <c r="K26" s="23"/>
      <c r="L26" s="21"/>
      <c r="N26" s="40"/>
      <c r="O26" s="23"/>
      <c r="P26" s="21"/>
      <c r="R26" s="40"/>
      <c r="S26" s="23"/>
      <c r="T26" s="21"/>
      <c r="V26" s="40"/>
      <c r="W26" s="23"/>
      <c r="X26" s="21"/>
      <c r="Z26" s="40"/>
      <c r="AA26" s="23"/>
      <c r="AB26" s="21"/>
      <c r="AD26" s="40"/>
      <c r="AE26" s="23"/>
      <c r="AF26" s="21"/>
    </row>
    <row r="27" spans="1:32" s="22" customFormat="1" ht="26.4">
      <c r="A27" s="30"/>
      <c r="B27" s="32" t="s">
        <v>31</v>
      </c>
      <c r="C27" s="18"/>
      <c r="D27" s="18"/>
      <c r="E27" s="19"/>
      <c r="F27" s="21"/>
      <c r="G27" s="88"/>
      <c r="H27" s="21"/>
      <c r="J27" s="40"/>
      <c r="K27" s="23"/>
      <c r="L27" s="21"/>
      <c r="N27" s="40"/>
      <c r="O27" s="23"/>
      <c r="P27" s="21"/>
      <c r="R27" s="40"/>
      <c r="S27" s="23"/>
      <c r="T27" s="21"/>
      <c r="V27" s="40"/>
      <c r="W27" s="23"/>
      <c r="X27" s="21"/>
      <c r="Z27" s="40"/>
      <c r="AA27" s="23"/>
      <c r="AB27" s="21"/>
      <c r="AD27" s="40"/>
      <c r="AE27" s="23"/>
      <c r="AF27" s="21"/>
    </row>
    <row r="28" spans="1:32" s="22" customFormat="1">
      <c r="A28" s="30"/>
      <c r="B28" s="31"/>
      <c r="C28" s="18"/>
      <c r="D28" s="18"/>
      <c r="E28" s="19"/>
      <c r="F28" s="21"/>
      <c r="G28" s="88"/>
      <c r="H28" s="21"/>
      <c r="J28" s="40"/>
      <c r="K28" s="23"/>
      <c r="L28" s="21"/>
      <c r="N28" s="40"/>
      <c r="O28" s="23"/>
      <c r="P28" s="21"/>
      <c r="R28" s="40"/>
      <c r="S28" s="23"/>
      <c r="T28" s="21"/>
      <c r="V28" s="40"/>
      <c r="W28" s="23"/>
      <c r="X28" s="21"/>
      <c r="Z28" s="40"/>
      <c r="AA28" s="23"/>
      <c r="AB28" s="21"/>
      <c r="AD28" s="40"/>
      <c r="AE28" s="23"/>
      <c r="AF28" s="21"/>
    </row>
    <row r="29" spans="1:32" s="22" customFormat="1" ht="26.4">
      <c r="A29" s="25" t="s">
        <v>32</v>
      </c>
      <c r="B29" s="26" t="s">
        <v>17</v>
      </c>
      <c r="C29" s="27">
        <v>88</v>
      </c>
      <c r="D29" s="28" t="s">
        <v>18</v>
      </c>
      <c r="E29" s="19">
        <v>400</v>
      </c>
      <c r="F29" s="21">
        <f>E29*C29</f>
        <v>35200</v>
      </c>
      <c r="G29" s="88"/>
      <c r="H29" s="21"/>
      <c r="J29" s="40">
        <f>$J$6-G29</f>
        <v>1</v>
      </c>
      <c r="K29" s="20">
        <f>J29*C29</f>
        <v>88</v>
      </c>
      <c r="L29" s="21">
        <f>K29*E29</f>
        <v>35200</v>
      </c>
      <c r="N29" s="40"/>
      <c r="O29" s="20">
        <v>0</v>
      </c>
      <c r="P29" s="21">
        <v>0</v>
      </c>
      <c r="R29" s="40">
        <f>$R$6-N29</f>
        <v>1</v>
      </c>
      <c r="S29" s="20">
        <f>R29*C29</f>
        <v>88</v>
      </c>
      <c r="T29" s="21">
        <f>S29*E29</f>
        <v>35200</v>
      </c>
      <c r="V29" s="40">
        <f>Z29-N29</f>
        <v>0</v>
      </c>
      <c r="W29" s="20">
        <f>AA29-O29</f>
        <v>0</v>
      </c>
      <c r="X29" s="21">
        <f>AB29-P29</f>
        <v>0</v>
      </c>
      <c r="Z29" s="40"/>
      <c r="AA29" s="20">
        <f>Z29*C29</f>
        <v>0</v>
      </c>
      <c r="AB29" s="21">
        <f>AA29*E29</f>
        <v>0</v>
      </c>
      <c r="AD29" s="40">
        <f>AE29/C29</f>
        <v>1</v>
      </c>
      <c r="AE29" s="20">
        <f>C29-AA29</f>
        <v>88</v>
      </c>
      <c r="AF29" s="21">
        <f>AE29*E29</f>
        <v>35200</v>
      </c>
    </row>
    <row r="30" spans="1:32" s="22" customFormat="1">
      <c r="A30" s="30"/>
      <c r="B30" s="31"/>
      <c r="C30" s="18"/>
      <c r="D30" s="18"/>
      <c r="E30" s="19"/>
      <c r="F30" s="21"/>
      <c r="G30" s="88"/>
      <c r="H30" s="21"/>
      <c r="J30" s="40"/>
      <c r="K30" s="23"/>
      <c r="L30" s="21"/>
      <c r="N30" s="40"/>
      <c r="O30" s="23"/>
      <c r="P30" s="21"/>
      <c r="R30" s="40"/>
      <c r="S30" s="23"/>
      <c r="T30" s="21"/>
      <c r="V30" s="40"/>
      <c r="W30" s="23"/>
      <c r="X30" s="21"/>
      <c r="Z30" s="40"/>
      <c r="AA30" s="23"/>
      <c r="AB30" s="21"/>
      <c r="AD30" s="40"/>
      <c r="AE30" s="23"/>
      <c r="AF30" s="21"/>
    </row>
    <row r="31" spans="1:32" s="22" customFormat="1" ht="26.4">
      <c r="A31" s="25" t="s">
        <v>33</v>
      </c>
      <c r="B31" s="26" t="s">
        <v>28</v>
      </c>
      <c r="C31" s="27">
        <v>86</v>
      </c>
      <c r="D31" s="28" t="s">
        <v>18</v>
      </c>
      <c r="E31" s="19">
        <v>450</v>
      </c>
      <c r="F31" s="21">
        <f>E31*C31</f>
        <v>38700</v>
      </c>
      <c r="G31" s="88"/>
      <c r="H31" s="21"/>
      <c r="J31" s="40">
        <f>$J$6-G31</f>
        <v>1</v>
      </c>
      <c r="K31" s="20">
        <f>J31*C31</f>
        <v>86</v>
      </c>
      <c r="L31" s="21">
        <f>K31*E31</f>
        <v>38700</v>
      </c>
      <c r="N31" s="40">
        <v>0.76593023255813963</v>
      </c>
      <c r="O31" s="20">
        <v>65.87</v>
      </c>
      <c r="P31" s="21">
        <v>29641.500000000004</v>
      </c>
      <c r="R31" s="40">
        <f>$R$6-N31</f>
        <v>0.23406976744186037</v>
      </c>
      <c r="S31" s="20">
        <f>R31*C31</f>
        <v>20.129999999999992</v>
      </c>
      <c r="T31" s="21">
        <f>S31*E31</f>
        <v>9058.4999999999964</v>
      </c>
      <c r="V31" s="40">
        <f>Z31-N31</f>
        <v>0.13406976744186039</v>
      </c>
      <c r="W31" s="20">
        <f>AA31-O31</f>
        <v>11.530000000000001</v>
      </c>
      <c r="X31" s="21">
        <f>AB31-P31</f>
        <v>5188.4999999999964</v>
      </c>
      <c r="Z31" s="40">
        <v>0.9</v>
      </c>
      <c r="AA31" s="20">
        <f>Z31*C31</f>
        <v>77.400000000000006</v>
      </c>
      <c r="AB31" s="21">
        <f>AA31*E31</f>
        <v>34830</v>
      </c>
      <c r="AD31" s="40">
        <f>AE31/C31</f>
        <v>9.9999999999999936E-2</v>
      </c>
      <c r="AE31" s="20">
        <f>C31-AA31</f>
        <v>8.5999999999999943</v>
      </c>
      <c r="AF31" s="21">
        <f>AE31*E31</f>
        <v>3869.9999999999973</v>
      </c>
    </row>
    <row r="32" spans="1:32" s="22" customFormat="1">
      <c r="A32" s="30"/>
      <c r="B32" s="31"/>
      <c r="C32" s="18"/>
      <c r="D32" s="18"/>
      <c r="E32" s="19"/>
      <c r="F32" s="21"/>
      <c r="G32" s="88"/>
      <c r="H32" s="21"/>
      <c r="J32" s="40"/>
      <c r="K32" s="23"/>
      <c r="L32" s="21"/>
      <c r="N32" s="40"/>
      <c r="O32" s="23"/>
      <c r="P32" s="21"/>
      <c r="R32" s="40"/>
      <c r="S32" s="23"/>
      <c r="T32" s="21"/>
      <c r="V32" s="40"/>
      <c r="W32" s="23"/>
      <c r="X32" s="21"/>
      <c r="Z32" s="40"/>
      <c r="AA32" s="23"/>
      <c r="AB32" s="21"/>
      <c r="AD32" s="40"/>
      <c r="AE32" s="23"/>
      <c r="AF32" s="21"/>
    </row>
    <row r="33" spans="1:32" s="22" customFormat="1" ht="26.4">
      <c r="A33" s="25" t="s">
        <v>34</v>
      </c>
      <c r="B33" s="26" t="s">
        <v>30</v>
      </c>
      <c r="C33" s="27">
        <v>24</v>
      </c>
      <c r="D33" s="28" t="s">
        <v>18</v>
      </c>
      <c r="E33" s="19">
        <v>525</v>
      </c>
      <c r="F33" s="21">
        <f>E33*C33</f>
        <v>12600</v>
      </c>
      <c r="G33" s="88"/>
      <c r="H33" s="21"/>
      <c r="J33" s="40">
        <f>$J$6-G33</f>
        <v>1</v>
      </c>
      <c r="K33" s="20">
        <f>J33*C33</f>
        <v>24</v>
      </c>
      <c r="L33" s="21">
        <f>K33*E33</f>
        <v>12600</v>
      </c>
      <c r="N33" s="40">
        <v>0.87845625000000016</v>
      </c>
      <c r="O33" s="20">
        <v>21.082950000000004</v>
      </c>
      <c r="P33" s="21">
        <v>11068.548750000002</v>
      </c>
      <c r="R33" s="40">
        <f>$R$6-N33</f>
        <v>0.12154374999999984</v>
      </c>
      <c r="S33" s="20">
        <f>R33*C33</f>
        <v>2.9170499999999961</v>
      </c>
      <c r="T33" s="21">
        <f>S33*E33</f>
        <v>1531.451249999998</v>
      </c>
      <c r="V33" s="40">
        <f>Z33-N33</f>
        <v>2.1543749999999862E-2</v>
      </c>
      <c r="W33" s="20">
        <f>AA33-O33</f>
        <v>0.51704999999999757</v>
      </c>
      <c r="X33" s="21">
        <f>AB33-P33</f>
        <v>271.45124999999825</v>
      </c>
      <c r="Z33" s="40">
        <v>0.9</v>
      </c>
      <c r="AA33" s="20">
        <f>Z33*C33</f>
        <v>21.6</v>
      </c>
      <c r="AB33" s="21">
        <f>AA33*E33</f>
        <v>11340</v>
      </c>
      <c r="AD33" s="40">
        <f>AE33/C33</f>
        <v>9.9999999999999936E-2</v>
      </c>
      <c r="AE33" s="20">
        <f>C33-AA33</f>
        <v>2.3999999999999986</v>
      </c>
      <c r="AF33" s="21">
        <f>AE33*E33</f>
        <v>1259.9999999999993</v>
      </c>
    </row>
    <row r="34" spans="1:32" s="22" customFormat="1">
      <c r="A34" s="30"/>
      <c r="B34" s="31"/>
      <c r="C34" s="18"/>
      <c r="D34" s="18"/>
      <c r="E34" s="19"/>
      <c r="F34" s="21"/>
      <c r="G34" s="88"/>
      <c r="H34" s="21"/>
      <c r="J34" s="40"/>
      <c r="K34" s="23"/>
      <c r="L34" s="21"/>
      <c r="N34" s="40"/>
      <c r="O34" s="23"/>
      <c r="P34" s="21"/>
      <c r="R34" s="40"/>
      <c r="S34" s="23"/>
      <c r="T34" s="21"/>
      <c r="V34" s="40"/>
      <c r="W34" s="23"/>
      <c r="X34" s="21"/>
      <c r="Z34" s="40"/>
      <c r="AA34" s="23"/>
      <c r="AB34" s="21"/>
      <c r="AD34" s="40"/>
      <c r="AE34" s="23"/>
      <c r="AF34" s="21"/>
    </row>
    <row r="35" spans="1:32" s="22" customFormat="1">
      <c r="A35" s="30"/>
      <c r="B35" s="16"/>
      <c r="C35" s="18"/>
      <c r="D35" s="18"/>
      <c r="E35" s="19"/>
      <c r="F35" s="21"/>
      <c r="G35" s="88"/>
      <c r="H35" s="21"/>
      <c r="J35" s="40"/>
      <c r="K35" s="23"/>
      <c r="L35" s="21"/>
      <c r="N35" s="40"/>
      <c r="O35" s="23"/>
      <c r="P35" s="21"/>
      <c r="R35" s="40"/>
      <c r="S35" s="23"/>
      <c r="T35" s="21"/>
      <c r="V35" s="40"/>
      <c r="W35" s="23"/>
      <c r="X35" s="21"/>
      <c r="Z35" s="40"/>
      <c r="AA35" s="23"/>
      <c r="AB35" s="21"/>
      <c r="AD35" s="40"/>
      <c r="AE35" s="23"/>
      <c r="AF35" s="21"/>
    </row>
    <row r="36" spans="1:32" s="22" customFormat="1">
      <c r="A36" s="30"/>
      <c r="B36" s="32" t="s">
        <v>35</v>
      </c>
      <c r="C36" s="18"/>
      <c r="D36" s="18"/>
      <c r="E36" s="19"/>
      <c r="F36" s="21"/>
      <c r="G36" s="88"/>
      <c r="H36" s="21"/>
      <c r="J36" s="40"/>
      <c r="K36" s="23"/>
      <c r="L36" s="21"/>
      <c r="N36" s="40"/>
      <c r="O36" s="23"/>
      <c r="P36" s="21"/>
      <c r="R36" s="40"/>
      <c r="S36" s="23"/>
      <c r="T36" s="21"/>
      <c r="V36" s="40"/>
      <c r="W36" s="23"/>
      <c r="X36" s="21"/>
      <c r="Z36" s="40"/>
      <c r="AA36" s="23"/>
      <c r="AB36" s="21"/>
      <c r="AD36" s="40"/>
      <c r="AE36" s="23"/>
      <c r="AF36" s="21"/>
    </row>
    <row r="37" spans="1:32" s="22" customFormat="1">
      <c r="A37" s="30"/>
      <c r="B37" s="31"/>
      <c r="C37" s="18"/>
      <c r="D37" s="18"/>
      <c r="E37" s="19"/>
      <c r="F37" s="21"/>
      <c r="G37" s="88"/>
      <c r="H37" s="21"/>
      <c r="J37" s="40"/>
      <c r="K37" s="23"/>
      <c r="L37" s="21"/>
      <c r="N37" s="40"/>
      <c r="O37" s="23"/>
      <c r="P37" s="21"/>
      <c r="R37" s="40"/>
      <c r="S37" s="23"/>
      <c r="T37" s="21"/>
      <c r="V37" s="40"/>
      <c r="W37" s="23"/>
      <c r="X37" s="21"/>
      <c r="Z37" s="40"/>
      <c r="AA37" s="23"/>
      <c r="AB37" s="21"/>
      <c r="AD37" s="40"/>
      <c r="AE37" s="23"/>
      <c r="AF37" s="21"/>
    </row>
    <row r="38" spans="1:32" s="22" customFormat="1" ht="69.75" customHeight="1">
      <c r="A38" s="30"/>
      <c r="B38" s="16" t="s">
        <v>36</v>
      </c>
      <c r="C38" s="18"/>
      <c r="D38" s="18"/>
      <c r="E38" s="19"/>
      <c r="F38" s="21"/>
      <c r="G38" s="88"/>
      <c r="H38" s="21"/>
      <c r="J38" s="40"/>
      <c r="K38" s="23"/>
      <c r="L38" s="21"/>
      <c r="N38" s="40"/>
      <c r="O38" s="23"/>
      <c r="P38" s="21"/>
      <c r="R38" s="40"/>
      <c r="S38" s="23"/>
      <c r="T38" s="21"/>
      <c r="V38" s="40"/>
      <c r="W38" s="23"/>
      <c r="X38" s="21"/>
      <c r="Z38" s="40"/>
      <c r="AA38" s="23"/>
      <c r="AB38" s="21"/>
      <c r="AD38" s="40"/>
      <c r="AE38" s="23"/>
      <c r="AF38" s="21"/>
    </row>
    <row r="39" spans="1:32" s="22" customFormat="1">
      <c r="A39" s="30"/>
      <c r="B39" s="31"/>
      <c r="C39" s="18"/>
      <c r="D39" s="18"/>
      <c r="E39" s="19"/>
      <c r="F39" s="21"/>
      <c r="G39" s="88"/>
      <c r="H39" s="21"/>
      <c r="J39" s="40"/>
      <c r="K39" s="23"/>
      <c r="L39" s="21"/>
      <c r="N39" s="40"/>
      <c r="O39" s="23"/>
      <c r="P39" s="21"/>
      <c r="R39" s="40"/>
      <c r="S39" s="23"/>
      <c r="T39" s="21"/>
      <c r="V39" s="40"/>
      <c r="W39" s="23"/>
      <c r="X39" s="21"/>
      <c r="Z39" s="40"/>
      <c r="AA39" s="23"/>
      <c r="AB39" s="21"/>
      <c r="AD39" s="40"/>
      <c r="AE39" s="23"/>
      <c r="AF39" s="21"/>
    </row>
    <row r="40" spans="1:32" s="22" customFormat="1">
      <c r="A40" s="30"/>
      <c r="B40" s="32" t="s">
        <v>15</v>
      </c>
      <c r="C40" s="18"/>
      <c r="D40" s="18"/>
      <c r="E40" s="19"/>
      <c r="F40" s="21"/>
      <c r="G40" s="88"/>
      <c r="H40" s="21"/>
      <c r="J40" s="40"/>
      <c r="K40" s="23"/>
      <c r="L40" s="21"/>
      <c r="N40" s="40"/>
      <c r="O40" s="23"/>
      <c r="P40" s="21"/>
      <c r="R40" s="40"/>
      <c r="S40" s="23"/>
      <c r="T40" s="21"/>
      <c r="V40" s="40"/>
      <c r="W40" s="23"/>
      <c r="X40" s="21"/>
      <c r="Z40" s="40"/>
      <c r="AA40" s="23"/>
      <c r="AB40" s="21"/>
      <c r="AD40" s="40"/>
      <c r="AE40" s="23"/>
      <c r="AF40" s="21"/>
    </row>
    <row r="41" spans="1:32" s="22" customFormat="1">
      <c r="A41" s="30"/>
      <c r="B41" s="31"/>
      <c r="C41" s="18"/>
      <c r="D41" s="18"/>
      <c r="E41" s="19"/>
      <c r="F41" s="21"/>
      <c r="G41" s="88"/>
      <c r="H41" s="21"/>
      <c r="J41" s="40"/>
      <c r="K41" s="23"/>
      <c r="L41" s="21"/>
      <c r="N41" s="40"/>
      <c r="O41" s="23"/>
      <c r="P41" s="21"/>
      <c r="R41" s="40"/>
      <c r="S41" s="23"/>
      <c r="T41" s="21"/>
      <c r="V41" s="40"/>
      <c r="W41" s="23"/>
      <c r="X41" s="21"/>
      <c r="Z41" s="40"/>
      <c r="AA41" s="23"/>
      <c r="AB41" s="21"/>
      <c r="AD41" s="40"/>
      <c r="AE41" s="23"/>
      <c r="AF41" s="21"/>
    </row>
    <row r="42" spans="1:32" s="22" customFormat="1" ht="15.6">
      <c r="A42" s="25" t="s">
        <v>16</v>
      </c>
      <c r="B42" s="26" t="s">
        <v>37</v>
      </c>
      <c r="C42" s="27">
        <v>1298</v>
      </c>
      <c r="D42" s="28" t="s">
        <v>18</v>
      </c>
      <c r="E42" s="19">
        <v>175</v>
      </c>
      <c r="F42" s="21">
        <f>E42*C42</f>
        <v>227150</v>
      </c>
      <c r="G42" s="88">
        <v>5.9093990755007708E-2</v>
      </c>
      <c r="H42" s="21">
        <f>G42*F42</f>
        <v>13423.2</v>
      </c>
      <c r="J42" s="40">
        <f>$J$6-G42</f>
        <v>0.94090600924499235</v>
      </c>
      <c r="K42" s="20">
        <f>J42*C42</f>
        <v>1221.296</v>
      </c>
      <c r="L42" s="21">
        <f>K42*E42</f>
        <v>213726.80000000002</v>
      </c>
      <c r="N42" s="40">
        <v>5.909399075500768E-2</v>
      </c>
      <c r="O42" s="20">
        <v>76.703999999999965</v>
      </c>
      <c r="P42" s="21">
        <v>13423.199999999993</v>
      </c>
      <c r="R42" s="40">
        <f>$R$6-N42</f>
        <v>0.94090600924499235</v>
      </c>
      <c r="S42" s="20">
        <f>R42*C42</f>
        <v>1221.296</v>
      </c>
      <c r="T42" s="21">
        <f>S42*E42</f>
        <v>213726.80000000002</v>
      </c>
      <c r="V42" s="40">
        <f>Z42-N42</f>
        <v>0.72382200257779628</v>
      </c>
      <c r="W42" s="20">
        <f>AA42-O42</f>
        <v>939.52095934597958</v>
      </c>
      <c r="X42" s="21">
        <f>AB42-P42</f>
        <v>164416.16788554643</v>
      </c>
      <c r="Z42" s="40">
        <v>0.78291599333280393</v>
      </c>
      <c r="AA42" s="20">
        <f>Z42*C42</f>
        <v>1016.2249593459795</v>
      </c>
      <c r="AB42" s="21">
        <f>AA42*E42</f>
        <v>177839.36788554641</v>
      </c>
      <c r="AD42" s="40">
        <f>AE42/C42</f>
        <v>0.21708400666719604</v>
      </c>
      <c r="AE42" s="20">
        <f>C42-AA42</f>
        <v>281.77504065402047</v>
      </c>
      <c r="AF42" s="21">
        <f>AE42*E42</f>
        <v>49310.632114453583</v>
      </c>
    </row>
    <row r="43" spans="1:32" s="22" customFormat="1">
      <c r="A43" s="30"/>
      <c r="B43" s="31"/>
      <c r="C43" s="18"/>
      <c r="D43" s="18"/>
      <c r="E43" s="19"/>
      <c r="F43" s="21"/>
      <c r="G43" s="88"/>
      <c r="H43" s="21"/>
      <c r="J43" s="40"/>
      <c r="K43" s="23"/>
      <c r="L43" s="21"/>
      <c r="N43" s="40"/>
      <c r="O43" s="23"/>
      <c r="P43" s="21"/>
      <c r="R43" s="40"/>
      <c r="S43" s="23"/>
      <c r="T43" s="21"/>
      <c r="V43" s="40"/>
      <c r="W43" s="23"/>
      <c r="X43" s="21"/>
      <c r="Z43" s="40"/>
      <c r="AA43" s="23"/>
      <c r="AB43" s="21"/>
      <c r="AD43" s="40"/>
      <c r="AE43" s="23"/>
      <c r="AF43" s="21"/>
    </row>
    <row r="44" spans="1:32" s="22" customFormat="1">
      <c r="A44" s="30"/>
      <c r="B44" s="31" t="s">
        <v>39</v>
      </c>
      <c r="C44" s="18"/>
      <c r="D44" s="18"/>
      <c r="E44" s="19"/>
      <c r="F44" s="21">
        <v>-199810</v>
      </c>
      <c r="G44" s="88">
        <f>SUM(H13:H42)/SUM(F13:F42)</f>
        <v>0.33370338064573479</v>
      </c>
      <c r="H44" s="21">
        <f>G44*F44</f>
        <v>-66677.272486824266</v>
      </c>
      <c r="J44" s="40">
        <f>$J$6-G44</f>
        <v>0.66629661935426521</v>
      </c>
      <c r="K44" s="20">
        <f>J44*C44</f>
        <v>0</v>
      </c>
      <c r="L44" s="21">
        <f>J44*F44</f>
        <v>-133132.72751317572</v>
      </c>
      <c r="N44" s="40">
        <v>0.3337</v>
      </c>
      <c r="O44" s="20">
        <v>0</v>
      </c>
      <c r="P44" s="21">
        <v>-66677</v>
      </c>
      <c r="R44" s="40">
        <f>$R$6-N44</f>
        <v>0.6663</v>
      </c>
      <c r="S44" s="20">
        <f>R44*C44</f>
        <v>0</v>
      </c>
      <c r="T44" s="21">
        <f>R44*F44</f>
        <v>-133133.40299999999</v>
      </c>
      <c r="V44" s="40">
        <f>Z44-N44</f>
        <v>0</v>
      </c>
      <c r="W44" s="20">
        <f>AA44-O44</f>
        <v>0</v>
      </c>
      <c r="X44" s="21">
        <f>AB44-P44</f>
        <v>0</v>
      </c>
      <c r="Z44" s="40">
        <v>0.3337</v>
      </c>
      <c r="AA44" s="20">
        <f>Z44*C44</f>
        <v>0</v>
      </c>
      <c r="AB44" s="21">
        <f>ROUND(Z44*F44,0)</f>
        <v>-66677</v>
      </c>
      <c r="AD44" s="40">
        <f>$AD$6-Z44</f>
        <v>0.6663</v>
      </c>
      <c r="AE44" s="20">
        <f>C44-AA44</f>
        <v>0</v>
      </c>
      <c r="AF44" s="21">
        <f>ROUND(AD44*F44,0)</f>
        <v>-133133</v>
      </c>
    </row>
    <row r="45" spans="1:32" s="22" customFormat="1">
      <c r="A45" s="30"/>
      <c r="B45" s="31"/>
      <c r="C45" s="18"/>
      <c r="D45" s="18"/>
      <c r="E45" s="19"/>
      <c r="F45" s="21"/>
      <c r="G45" s="88"/>
      <c r="H45" s="21"/>
      <c r="J45" s="40"/>
      <c r="K45" s="23"/>
      <c r="L45" s="21"/>
      <c r="N45" s="40"/>
      <c r="O45" s="23"/>
      <c r="P45" s="21"/>
      <c r="R45" s="40"/>
      <c r="S45" s="23"/>
      <c r="T45" s="21"/>
      <c r="V45" s="40"/>
      <c r="W45" s="23"/>
      <c r="X45" s="21"/>
      <c r="Z45" s="40"/>
      <c r="AA45" s="23"/>
      <c r="AB45" s="21"/>
      <c r="AD45" s="40"/>
      <c r="AE45" s="23"/>
      <c r="AF45" s="21"/>
    </row>
    <row r="46" spans="1:32" s="22" customFormat="1" ht="13.8" thickBot="1">
      <c r="A46" s="30"/>
      <c r="B46" s="16"/>
      <c r="C46" s="18"/>
      <c r="D46" s="18"/>
      <c r="E46" s="19"/>
      <c r="F46" s="21"/>
      <c r="G46" s="88"/>
      <c r="H46" s="21"/>
      <c r="J46" s="40"/>
      <c r="K46" s="23"/>
      <c r="L46" s="21"/>
      <c r="N46" s="40"/>
      <c r="O46" s="23"/>
      <c r="P46" s="21"/>
      <c r="R46" s="40"/>
      <c r="S46" s="23"/>
      <c r="T46" s="21"/>
      <c r="V46" s="40"/>
      <c r="W46" s="23"/>
      <c r="X46" s="21"/>
      <c r="Z46" s="40"/>
      <c r="AA46" s="23"/>
      <c r="AB46" s="21"/>
      <c r="AD46" s="40"/>
      <c r="AE46" s="23"/>
      <c r="AF46" s="21"/>
    </row>
    <row r="47" spans="1:32" s="22" customFormat="1" ht="14.4" thickTop="1" thickBot="1">
      <c r="A47" s="33"/>
      <c r="B47" s="34" t="s">
        <v>38</v>
      </c>
      <c r="C47" s="34"/>
      <c r="D47" s="34"/>
      <c r="E47" s="34"/>
      <c r="F47" s="90">
        <f>SUM(F13:F45)</f>
        <v>1600000</v>
      </c>
      <c r="G47" s="89"/>
      <c r="H47" s="35">
        <f>SUM(H46:H46)</f>
        <v>0</v>
      </c>
      <c r="J47" s="41"/>
      <c r="K47" s="36"/>
      <c r="L47" s="35">
        <f>SUM(L46:L46)</f>
        <v>0</v>
      </c>
      <c r="M47" s="29"/>
      <c r="N47" s="41"/>
      <c r="O47" s="36"/>
      <c r="P47" s="90">
        <f>SUM(P13:P45)</f>
        <v>635604.69354239979</v>
      </c>
      <c r="R47" s="41"/>
      <c r="S47" s="36"/>
      <c r="T47" s="35">
        <f>SUM(T46:T46)</f>
        <v>0</v>
      </c>
      <c r="U47" s="29"/>
      <c r="V47" s="41"/>
      <c r="W47" s="36"/>
      <c r="X47" s="90">
        <f>SUM(X13:X45)</f>
        <v>181891.83788554641</v>
      </c>
      <c r="Y47" s="29"/>
      <c r="Z47" s="41"/>
      <c r="AA47" s="36">
        <f>AB47/F47</f>
        <v>0.51093533214246645</v>
      </c>
      <c r="AB47" s="90">
        <f>SUM(AB13:AB45)</f>
        <v>817496.53142794629</v>
      </c>
      <c r="AD47" s="41"/>
      <c r="AE47" s="36"/>
      <c r="AF47" s="35">
        <f>SUM(AF46:AF46)</f>
        <v>0</v>
      </c>
    </row>
    <row r="48" spans="1:32" ht="13.8" thickTop="1"/>
  </sheetData>
  <mergeCells count="14">
    <mergeCell ref="AD2:AF2"/>
    <mergeCell ref="A1:H1"/>
    <mergeCell ref="A2:A3"/>
    <mergeCell ref="B2:B3"/>
    <mergeCell ref="C2:C3"/>
    <mergeCell ref="D2:D3"/>
    <mergeCell ref="E2:E3"/>
    <mergeCell ref="F2:F3"/>
    <mergeCell ref="G2:H2"/>
    <mergeCell ref="R2:T2"/>
    <mergeCell ref="V2:X2"/>
    <mergeCell ref="Z2:AB2"/>
    <mergeCell ref="J2:L2"/>
    <mergeCell ref="N2:P2"/>
  </mergeCells>
  <conditionalFormatting sqref="AD1:AD1048576">
    <cfRule type="cellIs" dxfId="1" priority="1" operator="lessThan">
      <formula>0.05</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T29"/>
  <sheetViews>
    <sheetView view="pageBreakPreview" topLeftCell="H1" zoomScale="70" zoomScaleNormal="100" zoomScaleSheetLayoutView="70" workbookViewId="0">
      <selection activeCell="U9" sqref="U9"/>
    </sheetView>
  </sheetViews>
  <sheetFormatPr defaultColWidth="9.109375" defaultRowHeight="14.4"/>
  <cols>
    <col min="1" max="1" width="2.109375" style="214" customWidth="1"/>
    <col min="2" max="2" width="4.5546875" style="214" customWidth="1"/>
    <col min="3" max="3" width="26.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6640625" style="214" bestFit="1" customWidth="1"/>
    <col min="11" max="11" width="16.5546875" style="214" customWidth="1"/>
    <col min="12" max="12" width="5.6640625" style="215" bestFit="1" customWidth="1"/>
    <col min="13" max="13" width="8" style="214" bestFit="1" customWidth="1"/>
    <col min="14" max="14" width="7.5546875" style="214" bestFit="1" customWidth="1"/>
    <col min="15" max="15" width="9.33203125" style="214" bestFit="1" customWidth="1"/>
    <col min="16" max="16" width="12.109375" style="261" customWidth="1"/>
    <col min="17" max="17" width="12.109375" style="270" customWidth="1"/>
    <col min="18" max="19" width="12.109375" style="261" customWidth="1"/>
    <col min="20" max="20" width="15.6640625" style="261" customWidth="1"/>
    <col min="21" max="16384" width="9.109375" style="214"/>
  </cols>
  <sheetData>
    <row r="1" spans="2:20" ht="72" customHeight="1" thickBot="1">
      <c r="B1" s="216" t="s">
        <v>122</v>
      </c>
      <c r="C1" s="217" t="s">
        <v>123</v>
      </c>
      <c r="D1" s="217" t="s">
        <v>124</v>
      </c>
      <c r="E1" s="216" t="s">
        <v>125</v>
      </c>
      <c r="F1" s="216" t="s">
        <v>126</v>
      </c>
      <c r="G1" s="216" t="s">
        <v>127</v>
      </c>
      <c r="H1" s="599" t="s">
        <v>128</v>
      </c>
      <c r="I1" s="600"/>
      <c r="J1" s="601"/>
      <c r="K1" s="218" t="s">
        <v>129</v>
      </c>
      <c r="L1" s="599" t="s">
        <v>130</v>
      </c>
      <c r="M1" s="600"/>
      <c r="N1" s="600"/>
      <c r="O1" s="601"/>
      <c r="P1" s="357" t="s">
        <v>131</v>
      </c>
      <c r="Q1" s="297" t="s">
        <v>167</v>
      </c>
      <c r="R1" s="343" t="s">
        <v>168</v>
      </c>
      <c r="S1" s="344" t="s">
        <v>132</v>
      </c>
      <c r="T1" s="343" t="s">
        <v>133</v>
      </c>
    </row>
    <row r="2" spans="2:20" ht="15" thickBot="1">
      <c r="B2" s="219" t="s">
        <v>307</v>
      </c>
      <c r="C2" s="220"/>
      <c r="D2" s="220"/>
      <c r="E2" s="220"/>
      <c r="F2" s="220"/>
      <c r="G2" s="221"/>
      <c r="H2" s="222" t="s">
        <v>122</v>
      </c>
      <c r="I2" s="223" t="s">
        <v>135</v>
      </c>
      <c r="J2" s="224" t="s">
        <v>137</v>
      </c>
      <c r="K2" s="225"/>
      <c r="L2" s="226" t="s">
        <v>122</v>
      </c>
      <c r="M2" s="223" t="s">
        <v>135</v>
      </c>
      <c r="N2" s="223" t="s">
        <v>136</v>
      </c>
      <c r="O2" s="224" t="s">
        <v>137</v>
      </c>
      <c r="P2" s="345"/>
      <c r="Q2" s="265"/>
      <c r="R2" s="346"/>
      <c r="S2" s="346"/>
      <c r="T2" s="345" t="s">
        <v>138</v>
      </c>
    </row>
    <row r="3" spans="2:20">
      <c r="B3" s="228"/>
      <c r="C3" s="229"/>
      <c r="D3" s="229"/>
      <c r="E3" s="229"/>
      <c r="F3" s="230"/>
      <c r="G3" s="230"/>
      <c r="H3" s="228"/>
      <c r="I3" s="231"/>
      <c r="J3" s="232"/>
      <c r="K3" s="233"/>
      <c r="L3" s="234"/>
      <c r="M3" s="229"/>
      <c r="N3" s="229"/>
      <c r="O3" s="232"/>
      <c r="P3" s="361"/>
      <c r="Q3" s="293"/>
      <c r="R3" s="347"/>
      <c r="S3" s="347"/>
      <c r="T3" s="348"/>
    </row>
    <row r="4" spans="2:20">
      <c r="B4" s="303">
        <v>1</v>
      </c>
      <c r="C4" s="236" t="s">
        <v>308</v>
      </c>
      <c r="D4" s="236" t="s">
        <v>309</v>
      </c>
      <c r="E4" s="236" t="s">
        <v>310</v>
      </c>
      <c r="F4" s="238" t="s">
        <v>117</v>
      </c>
      <c r="G4" s="239"/>
      <c r="H4" s="240">
        <v>11</v>
      </c>
      <c r="I4" s="241">
        <v>3.56</v>
      </c>
      <c r="J4" s="243">
        <f>H4*I4</f>
        <v>39.160000000000004</v>
      </c>
      <c r="K4" s="244"/>
      <c r="L4" s="245">
        <v>0</v>
      </c>
      <c r="M4" s="246">
        <v>0</v>
      </c>
      <c r="N4" s="246">
        <v>0</v>
      </c>
      <c r="O4" s="247">
        <f>L4*M4*N4</f>
        <v>0</v>
      </c>
      <c r="P4" s="358">
        <v>60.5</v>
      </c>
      <c r="Q4" s="266">
        <v>1</v>
      </c>
      <c r="R4" s="456">
        <f>P4*Q4</f>
        <v>60.5</v>
      </c>
      <c r="S4" s="341">
        <v>60.5</v>
      </c>
      <c r="T4" s="342">
        <f>R4-S4</f>
        <v>0</v>
      </c>
    </row>
    <row r="5" spans="2:20">
      <c r="B5" s="285"/>
      <c r="C5" s="236" t="s">
        <v>156</v>
      </c>
      <c r="D5" s="236"/>
      <c r="E5" s="236" t="s">
        <v>311</v>
      </c>
      <c r="F5" s="238"/>
      <c r="G5" s="239"/>
      <c r="H5" s="240"/>
      <c r="I5" s="241"/>
      <c r="J5" s="243"/>
      <c r="K5" s="244"/>
      <c r="L5" s="245"/>
      <c r="M5" s="246"/>
      <c r="N5" s="246"/>
      <c r="O5" s="247"/>
      <c r="P5" s="358"/>
      <c r="Q5" s="266"/>
      <c r="R5" s="341"/>
      <c r="S5" s="341"/>
      <c r="T5" s="342"/>
    </row>
    <row r="6" spans="2:20">
      <c r="B6" s="240"/>
      <c r="C6" s="236" t="s">
        <v>312</v>
      </c>
      <c r="D6" s="248"/>
      <c r="E6" s="236" t="s">
        <v>313</v>
      </c>
      <c r="F6" s="238"/>
      <c r="G6" s="239"/>
      <c r="H6" s="240"/>
      <c r="I6" s="241"/>
      <c r="J6" s="243"/>
      <c r="K6" s="244"/>
      <c r="L6" s="245"/>
      <c r="M6" s="246"/>
      <c r="N6" s="246"/>
      <c r="O6" s="247"/>
      <c r="P6" s="340"/>
      <c r="Q6" s="266"/>
      <c r="R6" s="341"/>
      <c r="S6" s="341"/>
      <c r="T6" s="342"/>
    </row>
    <row r="7" spans="2:20">
      <c r="B7" s="240"/>
      <c r="C7" s="236"/>
      <c r="D7" s="236"/>
      <c r="E7" s="236"/>
      <c r="F7" s="238"/>
      <c r="G7" s="239"/>
      <c r="H7" s="240"/>
      <c r="I7" s="241"/>
      <c r="J7" s="243"/>
      <c r="K7" s="244"/>
      <c r="L7" s="245"/>
      <c r="M7" s="246"/>
      <c r="N7" s="246"/>
      <c r="O7" s="247"/>
      <c r="P7" s="340"/>
      <c r="Q7" s="266"/>
      <c r="R7" s="341"/>
      <c r="S7" s="341"/>
      <c r="T7" s="342"/>
    </row>
    <row r="8" spans="2:20" s="97" customFormat="1">
      <c r="B8" s="506">
        <v>2</v>
      </c>
      <c r="C8" s="507" t="s">
        <v>196</v>
      </c>
      <c r="D8" s="507" t="s">
        <v>197</v>
      </c>
      <c r="E8" s="507" t="s">
        <v>198</v>
      </c>
      <c r="F8" s="508" t="s">
        <v>192</v>
      </c>
      <c r="G8" s="509"/>
      <c r="H8" s="506">
        <v>2</v>
      </c>
      <c r="I8" s="510">
        <v>9.92</v>
      </c>
      <c r="J8" s="511">
        <f>H8*I8</f>
        <v>19.84</v>
      </c>
      <c r="K8" s="108"/>
      <c r="L8" s="512"/>
      <c r="M8" s="513"/>
      <c r="N8" s="513"/>
      <c r="O8" s="514"/>
      <c r="P8" s="515">
        <f>J8-O8</f>
        <v>19.84</v>
      </c>
      <c r="Q8" s="453">
        <v>1</v>
      </c>
      <c r="R8" s="456">
        <f>P8*Q8</f>
        <v>19.84</v>
      </c>
      <c r="S8" s="454">
        <v>19.84</v>
      </c>
      <c r="T8" s="455">
        <f>R8-S8</f>
        <v>0</v>
      </c>
    </row>
    <row r="9" spans="2:20" s="97" customFormat="1">
      <c r="B9" s="506"/>
      <c r="C9" s="507" t="s">
        <v>199</v>
      </c>
      <c r="D9" s="507"/>
      <c r="E9" s="507"/>
      <c r="F9" s="508"/>
      <c r="G9" s="509"/>
      <c r="H9" s="506"/>
      <c r="I9" s="510"/>
      <c r="J9" s="511"/>
      <c r="K9" s="108"/>
      <c r="L9" s="512"/>
      <c r="M9" s="513"/>
      <c r="N9" s="513"/>
      <c r="O9" s="514"/>
      <c r="P9" s="516"/>
      <c r="Q9" s="453"/>
      <c r="R9" s="454"/>
      <c r="S9" s="454"/>
      <c r="T9" s="455"/>
    </row>
    <row r="10" spans="2:20">
      <c r="B10" s="240"/>
      <c r="C10" s="236"/>
      <c r="D10" s="248"/>
      <c r="E10" s="236"/>
      <c r="F10" s="238"/>
      <c r="G10" s="239"/>
      <c r="H10" s="240"/>
      <c r="I10" s="241"/>
      <c r="J10" s="243"/>
      <c r="K10" s="244"/>
      <c r="L10" s="245"/>
      <c r="M10" s="246"/>
      <c r="N10" s="246"/>
      <c r="O10" s="247"/>
      <c r="P10" s="340"/>
      <c r="Q10" s="266"/>
      <c r="R10" s="341"/>
      <c r="S10" s="341"/>
      <c r="T10" s="360"/>
    </row>
    <row r="11" spans="2:20" s="474" customFormat="1">
      <c r="B11" s="458">
        <v>2</v>
      </c>
      <c r="C11" s="477" t="s">
        <v>314</v>
      </c>
      <c r="D11" s="459" t="s">
        <v>315</v>
      </c>
      <c r="E11" s="459" t="s">
        <v>316</v>
      </c>
      <c r="F11" s="461" t="s">
        <v>317</v>
      </c>
      <c r="G11" s="462"/>
      <c r="H11" s="458">
        <v>6</v>
      </c>
      <c r="I11" s="463">
        <v>1.4</v>
      </c>
      <c r="J11" s="465">
        <f t="shared" ref="J11" si="0">H11*I11</f>
        <v>8.3999999999999986</v>
      </c>
      <c r="K11" s="466"/>
      <c r="L11" s="467"/>
      <c r="M11" s="468"/>
      <c r="N11" s="468"/>
      <c r="O11" s="469"/>
      <c r="P11" s="478">
        <v>8.3999999999999986</v>
      </c>
      <c r="Q11" s="471">
        <v>1</v>
      </c>
      <c r="R11" s="534">
        <f>P11*Q11</f>
        <v>8.3999999999999986</v>
      </c>
      <c r="S11" s="536">
        <v>8.3999999999999986</v>
      </c>
      <c r="T11" s="537">
        <f>R11-S11</f>
        <v>0</v>
      </c>
    </row>
    <row r="12" spans="2:20" s="474" customFormat="1">
      <c r="B12" s="458"/>
      <c r="C12" s="477" t="s">
        <v>318</v>
      </c>
      <c r="D12" s="481"/>
      <c r="E12" s="459"/>
      <c r="F12" s="461"/>
      <c r="G12" s="462"/>
      <c r="H12" s="458"/>
      <c r="I12" s="463"/>
      <c r="J12" s="465"/>
      <c r="K12" s="466"/>
      <c r="L12" s="467"/>
      <c r="M12" s="468"/>
      <c r="N12" s="468"/>
      <c r="O12" s="469"/>
      <c r="P12" s="478"/>
      <c r="Q12" s="471"/>
      <c r="R12" s="479"/>
      <c r="S12" s="479"/>
      <c r="T12" s="480"/>
    </row>
    <row r="13" spans="2:20">
      <c r="B13" s="240"/>
      <c r="C13" s="236"/>
      <c r="D13" s="248"/>
      <c r="E13" s="236"/>
      <c r="F13" s="238"/>
      <c r="G13" s="239"/>
      <c r="H13" s="240"/>
      <c r="I13" s="241"/>
      <c r="J13" s="243"/>
      <c r="K13" s="244"/>
      <c r="L13" s="245"/>
      <c r="M13" s="246"/>
      <c r="N13" s="246"/>
      <c r="O13" s="247"/>
      <c r="P13" s="340"/>
      <c r="Q13" s="266"/>
      <c r="R13" s="341"/>
      <c r="S13" s="341"/>
      <c r="T13" s="342"/>
    </row>
    <row r="14" spans="2:20">
      <c r="B14" s="235">
        <v>3</v>
      </c>
      <c r="C14" s="279" t="s">
        <v>319</v>
      </c>
      <c r="D14" s="236" t="s">
        <v>190</v>
      </c>
      <c r="E14" s="272" t="s">
        <v>191</v>
      </c>
      <c r="F14" s="273" t="s">
        <v>192</v>
      </c>
      <c r="G14" s="239"/>
      <c r="H14" s="240">
        <v>2</v>
      </c>
      <c r="I14" s="241">
        <v>9.92</v>
      </c>
      <c r="J14" s="243">
        <f>H14*I14</f>
        <v>19.84</v>
      </c>
      <c r="K14" s="244"/>
      <c r="L14" s="245"/>
      <c r="M14" s="246"/>
      <c r="N14" s="246"/>
      <c r="O14" s="247"/>
      <c r="P14" s="340">
        <v>19.84</v>
      </c>
      <c r="Q14" s="266">
        <v>1</v>
      </c>
      <c r="R14" s="456">
        <f>P14*Q14</f>
        <v>19.84</v>
      </c>
      <c r="S14" s="341">
        <v>19.84</v>
      </c>
      <c r="T14" s="342">
        <f>R14-S14</f>
        <v>0</v>
      </c>
    </row>
    <row r="15" spans="2:20">
      <c r="B15" s="240"/>
      <c r="C15" s="276" t="s">
        <v>202</v>
      </c>
      <c r="D15" s="236"/>
      <c r="E15" s="236"/>
      <c r="F15" s="238"/>
      <c r="G15" s="239"/>
      <c r="H15" s="240"/>
      <c r="I15" s="241"/>
      <c r="J15" s="243"/>
      <c r="K15" s="244"/>
      <c r="L15" s="245"/>
      <c r="M15" s="246"/>
      <c r="N15" s="246"/>
      <c r="O15" s="247"/>
      <c r="P15" s="340"/>
      <c r="Q15" s="266"/>
      <c r="R15" s="341"/>
      <c r="S15" s="341"/>
      <c r="T15" s="342"/>
    </row>
    <row r="16" spans="2:20">
      <c r="B16" s="240"/>
      <c r="C16" s="236"/>
      <c r="D16" s="248"/>
      <c r="E16" s="236"/>
      <c r="F16" s="238"/>
      <c r="G16" s="239"/>
      <c r="H16" s="240"/>
      <c r="I16" s="241"/>
      <c r="J16" s="243"/>
      <c r="K16" s="244"/>
      <c r="L16" s="245"/>
      <c r="M16" s="246"/>
      <c r="N16" s="246"/>
      <c r="O16" s="247"/>
      <c r="P16" s="340"/>
      <c r="Q16" s="453"/>
      <c r="R16" s="454"/>
      <c r="S16" s="454"/>
      <c r="T16" s="455"/>
    </row>
    <row r="17" spans="2:20" s="474" customFormat="1">
      <c r="B17" s="493">
        <v>4</v>
      </c>
      <c r="C17" s="501" t="s">
        <v>280</v>
      </c>
      <c r="D17" s="460" t="s">
        <v>368</v>
      </c>
      <c r="E17" s="502" t="s">
        <v>255</v>
      </c>
      <c r="F17" s="486" t="s">
        <v>183</v>
      </c>
      <c r="G17" s="462"/>
      <c r="H17" s="458">
        <v>4</v>
      </c>
      <c r="I17" s="463">
        <v>7.28</v>
      </c>
      <c r="J17" s="465">
        <f t="shared" ref="J17:J20" si="1">H17*I17</f>
        <v>29.12</v>
      </c>
      <c r="K17" s="466"/>
      <c r="L17" s="467">
        <v>0</v>
      </c>
      <c r="M17" s="468">
        <v>0</v>
      </c>
      <c r="N17" s="503">
        <v>0</v>
      </c>
      <c r="O17" s="469"/>
      <c r="P17" s="476">
        <f>J17-N17</f>
        <v>29.12</v>
      </c>
      <c r="Q17" s="471">
        <v>1</v>
      </c>
      <c r="R17" s="476">
        <f>P17*Q17</f>
        <v>29.12</v>
      </c>
      <c r="S17" s="476">
        <v>0</v>
      </c>
      <c r="T17" s="480">
        <f>R17-S17</f>
        <v>29.12</v>
      </c>
    </row>
    <row r="18" spans="2:20" s="474" customFormat="1">
      <c r="B18" s="493"/>
      <c r="C18" s="504" t="s">
        <v>392</v>
      </c>
      <c r="D18" s="501"/>
      <c r="E18" s="502"/>
      <c r="F18" s="486"/>
      <c r="G18" s="462"/>
      <c r="H18" s="458"/>
      <c r="I18" s="463"/>
      <c r="J18" s="465"/>
      <c r="K18" s="466"/>
      <c r="L18" s="467"/>
      <c r="M18" s="468"/>
      <c r="N18" s="503"/>
      <c r="O18" s="469"/>
      <c r="P18" s="476"/>
      <c r="Q18" s="471"/>
      <c r="R18" s="476"/>
      <c r="S18" s="476"/>
      <c r="T18" s="505"/>
    </row>
    <row r="19" spans="2:20">
      <c r="B19" s="275"/>
      <c r="C19" s="446"/>
      <c r="D19" s="298"/>
      <c r="E19" s="301"/>
      <c r="F19" s="273"/>
      <c r="G19" s="239"/>
      <c r="H19" s="240"/>
      <c r="I19" s="241"/>
      <c r="J19" s="243"/>
      <c r="K19" s="244"/>
      <c r="L19" s="245"/>
      <c r="M19" s="246"/>
      <c r="N19" s="444"/>
      <c r="O19" s="247"/>
      <c r="P19" s="445"/>
      <c r="Q19" s="453"/>
      <c r="R19" s="456"/>
      <c r="S19" s="456"/>
      <c r="T19" s="457"/>
    </row>
    <row r="20" spans="2:20" s="533" customFormat="1">
      <c r="B20" s="549">
        <v>5</v>
      </c>
      <c r="C20" s="559" t="s">
        <v>393</v>
      </c>
      <c r="D20" s="522" t="s">
        <v>172</v>
      </c>
      <c r="E20" s="557" t="s">
        <v>173</v>
      </c>
      <c r="F20" s="542" t="s">
        <v>174</v>
      </c>
      <c r="G20" s="524"/>
      <c r="H20" s="520">
        <v>4</v>
      </c>
      <c r="I20" s="525">
        <v>7.28</v>
      </c>
      <c r="J20" s="527">
        <f t="shared" si="1"/>
        <v>29.12</v>
      </c>
      <c r="K20" s="528"/>
      <c r="L20" s="529">
        <v>0</v>
      </c>
      <c r="M20" s="530">
        <v>0</v>
      </c>
      <c r="N20" s="558">
        <v>0</v>
      </c>
      <c r="O20" s="531"/>
      <c r="P20" s="534">
        <f>J20-N20</f>
        <v>29.12</v>
      </c>
      <c r="Q20" s="532">
        <v>0.9</v>
      </c>
      <c r="R20" s="534">
        <f>P20*Q20</f>
        <v>26.208000000000002</v>
      </c>
      <c r="S20" s="534">
        <v>0</v>
      </c>
      <c r="T20" s="537">
        <f>R20-S20</f>
        <v>26.208000000000002</v>
      </c>
    </row>
    <row r="21" spans="2:20" s="533" customFormat="1">
      <c r="B21" s="549"/>
      <c r="C21" s="559" t="s">
        <v>394</v>
      </c>
      <c r="D21" s="556"/>
      <c r="E21" s="557"/>
      <c r="F21" s="542"/>
      <c r="G21" s="524"/>
      <c r="H21" s="520"/>
      <c r="I21" s="525"/>
      <c r="J21" s="527"/>
      <c r="K21" s="528"/>
      <c r="L21" s="529"/>
      <c r="M21" s="530"/>
      <c r="N21" s="558"/>
      <c r="O21" s="531"/>
      <c r="P21" s="534"/>
      <c r="Q21" s="545"/>
      <c r="R21" s="534"/>
      <c r="S21" s="534"/>
      <c r="T21" s="560"/>
    </row>
    <row r="22" spans="2:20">
      <c r="B22" s="275"/>
      <c r="C22" s="446"/>
      <c r="D22" s="298"/>
      <c r="E22" s="301"/>
      <c r="F22" s="273"/>
      <c r="G22" s="239"/>
      <c r="H22" s="240"/>
      <c r="I22" s="241"/>
      <c r="J22" s="243"/>
      <c r="K22" s="244"/>
      <c r="L22" s="245"/>
      <c r="M22" s="246"/>
      <c r="N22" s="444"/>
      <c r="O22" s="247"/>
      <c r="P22" s="445"/>
      <c r="Q22" s="453"/>
      <c r="R22" s="456"/>
      <c r="S22" s="456"/>
      <c r="T22" s="457"/>
    </row>
    <row r="23" spans="2:20" s="474" customFormat="1">
      <c r="B23" s="493">
        <v>6</v>
      </c>
      <c r="C23" s="477" t="s">
        <v>314</v>
      </c>
      <c r="D23" s="459" t="s">
        <v>315</v>
      </c>
      <c r="E23" s="459" t="s">
        <v>395</v>
      </c>
      <c r="F23" s="461" t="s">
        <v>174</v>
      </c>
      <c r="G23" s="462"/>
      <c r="H23" s="458">
        <v>6</v>
      </c>
      <c r="I23" s="463">
        <v>1.4</v>
      </c>
      <c r="J23" s="465">
        <f t="shared" ref="J23" si="2">H23*I23</f>
        <v>8.3999999999999986</v>
      </c>
      <c r="K23" s="466"/>
      <c r="L23" s="467">
        <v>0</v>
      </c>
      <c r="M23" s="468">
        <v>0</v>
      </c>
      <c r="N23" s="503">
        <v>0</v>
      </c>
      <c r="O23" s="469"/>
      <c r="P23" s="476">
        <f>J23-N23</f>
        <v>8.3999999999999986</v>
      </c>
      <c r="Q23" s="471">
        <v>1</v>
      </c>
      <c r="R23" s="476">
        <f>P23*Q23</f>
        <v>8.3999999999999986</v>
      </c>
      <c r="S23" s="476">
        <v>0</v>
      </c>
      <c r="T23" s="480">
        <f>R23-S23</f>
        <v>8.3999999999999986</v>
      </c>
    </row>
    <row r="24" spans="2:20" s="474" customFormat="1">
      <c r="B24" s="493"/>
      <c r="C24" s="477" t="s">
        <v>396</v>
      </c>
      <c r="D24" s="481"/>
      <c r="E24" s="459"/>
      <c r="F24" s="461"/>
      <c r="G24" s="462"/>
      <c r="H24" s="458"/>
      <c r="I24" s="463"/>
      <c r="J24" s="465"/>
      <c r="K24" s="466"/>
      <c r="L24" s="467"/>
      <c r="M24" s="468"/>
      <c r="N24" s="503"/>
      <c r="O24" s="469"/>
      <c r="P24" s="476"/>
      <c r="Q24" s="471"/>
      <c r="R24" s="476"/>
      <c r="S24" s="476"/>
      <c r="T24" s="505"/>
    </row>
    <row r="25" spans="2:20">
      <c r="B25" s="240"/>
      <c r="C25" s="236"/>
      <c r="D25" s="248"/>
      <c r="E25" s="236"/>
      <c r="F25" s="238"/>
      <c r="G25" s="239"/>
      <c r="H25" s="240"/>
      <c r="I25" s="241"/>
      <c r="J25" s="243"/>
      <c r="K25" s="244"/>
      <c r="L25" s="245"/>
      <c r="M25" s="246"/>
      <c r="N25" s="246"/>
      <c r="O25" s="247"/>
      <c r="P25" s="340"/>
      <c r="Q25" s="453"/>
      <c r="R25" s="454"/>
      <c r="S25" s="454"/>
      <c r="T25" s="455"/>
    </row>
    <row r="26" spans="2:20">
      <c r="B26" s="240"/>
      <c r="C26" s="236"/>
      <c r="D26" s="236"/>
      <c r="E26" s="236"/>
      <c r="F26" s="238"/>
      <c r="G26" s="239"/>
      <c r="H26" s="240"/>
      <c r="I26" s="241"/>
      <c r="J26" s="243"/>
      <c r="K26" s="244"/>
      <c r="L26" s="245"/>
      <c r="M26" s="246"/>
      <c r="N26" s="246"/>
      <c r="O26" s="247"/>
      <c r="P26" s="340"/>
      <c r="Q26" s="266"/>
      <c r="R26" s="341"/>
      <c r="S26" s="341"/>
      <c r="T26" s="342"/>
    </row>
    <row r="27" spans="2:20">
      <c r="B27" s="240"/>
      <c r="C27" s="236"/>
      <c r="D27" s="236"/>
      <c r="E27" s="237"/>
      <c r="F27" s="238"/>
      <c r="G27" s="239"/>
      <c r="H27" s="240"/>
      <c r="I27" s="241"/>
      <c r="J27" s="243"/>
      <c r="K27" s="244"/>
      <c r="L27" s="245"/>
      <c r="M27" s="246"/>
      <c r="N27" s="246"/>
      <c r="O27" s="247"/>
      <c r="P27" s="340"/>
      <c r="Q27" s="266"/>
      <c r="R27" s="341"/>
      <c r="S27" s="341"/>
      <c r="T27" s="342"/>
    </row>
    <row r="28" spans="2:20" ht="15" customHeight="1" thickBot="1">
      <c r="B28" s="250"/>
      <c r="C28" s="251"/>
      <c r="D28" s="251"/>
      <c r="E28" s="251"/>
      <c r="F28" s="252"/>
      <c r="G28" s="253"/>
      <c r="H28" s="254"/>
      <c r="I28" s="255"/>
      <c r="J28" s="256"/>
      <c r="K28" s="257"/>
      <c r="L28" s="258"/>
      <c r="M28" s="259"/>
      <c r="N28" s="259"/>
      <c r="O28" s="260"/>
      <c r="P28" s="362"/>
      <c r="Q28" s="267"/>
      <c r="R28" s="354"/>
      <c r="S28" s="354"/>
      <c r="T28" s="355"/>
    </row>
    <row r="29" spans="2:20">
      <c r="J29" s="261"/>
      <c r="M29" s="261"/>
      <c r="N29" s="261"/>
      <c r="O29" s="261" t="s">
        <v>38</v>
      </c>
      <c r="P29" s="262">
        <f>SUM(P3:P28)</f>
        <v>175.22000000000003</v>
      </c>
      <c r="Q29" s="268"/>
      <c r="R29" s="262">
        <f>SUM(R3:R28)</f>
        <v>172.30800000000002</v>
      </c>
      <c r="S29" s="262">
        <f>SUM(S3:S28)</f>
        <v>108.58000000000001</v>
      </c>
      <c r="T29" s="262">
        <f>SUM(T4:T28)</f>
        <v>63.728000000000002</v>
      </c>
    </row>
  </sheetData>
  <mergeCells count="2">
    <mergeCell ref="H1:J1"/>
    <mergeCell ref="L1:O1"/>
  </mergeCells>
  <printOptions horizontalCentered="1"/>
  <pageMargins left="0.25" right="0.25" top="0.75" bottom="0.75" header="0.3" footer="0.3"/>
  <pageSetup paperSize="9" scale="6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V31"/>
  <sheetViews>
    <sheetView view="pageBreakPreview" topLeftCell="N1" zoomScale="70" zoomScaleNormal="70" zoomScaleSheetLayoutView="70" workbookViewId="0">
      <selection activeCell="N24" sqref="N24"/>
    </sheetView>
  </sheetViews>
  <sheetFormatPr defaultColWidth="9.109375" defaultRowHeight="14.4"/>
  <cols>
    <col min="1" max="1" width="2.109375" style="214" customWidth="1"/>
    <col min="2" max="2" width="4.5546875" style="214" customWidth="1"/>
    <col min="3" max="3" width="30.33203125" style="214" customWidth="1"/>
    <col min="4" max="4" width="25.5546875" style="214" customWidth="1"/>
    <col min="5" max="5" width="10.33203125" style="214" customWidth="1"/>
    <col min="6" max="6" width="11" style="214" customWidth="1"/>
    <col min="7" max="7" width="10" style="214" customWidth="1"/>
    <col min="8" max="8" width="4.109375" style="214" bestFit="1" customWidth="1"/>
    <col min="9" max="11" width="8.109375" style="214" customWidth="1"/>
    <col min="12" max="12" width="12.6640625" style="214" customWidth="1"/>
    <col min="13" max="13" width="3.88671875" style="215" customWidth="1"/>
    <col min="14" max="16" width="8.109375" style="214" customWidth="1"/>
    <col min="17" max="17" width="13.88671875" style="425" customWidth="1"/>
    <col min="18" max="21" width="14.5546875" style="214" customWidth="1"/>
    <col min="22" max="16384" width="9.109375" style="214"/>
  </cols>
  <sheetData>
    <row r="1" spans="2:22">
      <c r="Q1" s="214"/>
    </row>
    <row r="2" spans="2:22" ht="15.6">
      <c r="Q2" s="377"/>
      <c r="R2" s="378"/>
      <c r="S2" s="378"/>
      <c r="T2" s="378"/>
      <c r="U2" s="378"/>
    </row>
    <row r="3" spans="2:22" ht="15.6">
      <c r="B3" s="602" t="s">
        <v>347</v>
      </c>
      <c r="C3" s="602"/>
      <c r="D3" s="602"/>
      <c r="E3" s="602"/>
      <c r="F3" s="602"/>
      <c r="G3" s="602"/>
      <c r="H3" s="602"/>
      <c r="I3" s="602"/>
      <c r="J3" s="602"/>
      <c r="K3" s="602"/>
      <c r="L3" s="602"/>
      <c r="M3" s="602"/>
      <c r="N3" s="602"/>
      <c r="O3" s="602"/>
      <c r="P3" s="602"/>
      <c r="Q3" s="602"/>
      <c r="R3" s="602"/>
      <c r="S3" s="602"/>
      <c r="T3" s="602"/>
      <c r="U3" s="602"/>
    </row>
    <row r="4" spans="2:22" ht="15.6">
      <c r="B4" s="378"/>
      <c r="C4" s="378"/>
      <c r="D4" s="378"/>
      <c r="E4" s="378"/>
      <c r="F4" s="378"/>
      <c r="G4" s="378"/>
      <c r="H4" s="378"/>
      <c r="I4" s="378"/>
      <c r="J4" s="378"/>
      <c r="K4" s="378"/>
      <c r="L4" s="378"/>
      <c r="M4" s="379"/>
      <c r="N4" s="378"/>
      <c r="O4" s="378"/>
      <c r="P4" s="378"/>
      <c r="Q4" s="380"/>
      <c r="R4" s="116"/>
      <c r="S4" s="116"/>
      <c r="T4" s="116"/>
      <c r="U4" s="116"/>
    </row>
    <row r="5" spans="2:22">
      <c r="B5" s="115" t="s">
        <v>348</v>
      </c>
      <c r="C5" s="117"/>
      <c r="D5" s="116" t="s">
        <v>349</v>
      </c>
      <c r="E5" s="117" t="s">
        <v>350</v>
      </c>
      <c r="F5" s="117"/>
      <c r="G5" s="381"/>
      <c r="H5" s="381"/>
      <c r="I5" s="381"/>
      <c r="J5" s="116"/>
      <c r="K5" s="116"/>
      <c r="L5" s="116"/>
      <c r="M5" s="382"/>
      <c r="N5" s="116"/>
      <c r="O5" s="116"/>
      <c r="P5" s="116"/>
      <c r="Q5" s="380"/>
      <c r="R5" s="116"/>
      <c r="S5" s="116"/>
      <c r="T5" s="116"/>
      <c r="U5" s="116"/>
    </row>
    <row r="6" spans="2:22">
      <c r="B6" s="115" t="s">
        <v>351</v>
      </c>
      <c r="C6" s="117"/>
      <c r="D6" s="116" t="s">
        <v>349</v>
      </c>
      <c r="E6" s="117" t="s">
        <v>352</v>
      </c>
      <c r="F6" s="117"/>
      <c r="G6" s="381"/>
      <c r="H6" s="381"/>
      <c r="I6" s="381"/>
      <c r="J6" s="116"/>
      <c r="K6" s="116"/>
      <c r="L6" s="116"/>
      <c r="M6" s="382"/>
      <c r="N6" s="116"/>
      <c r="O6" s="116"/>
      <c r="P6" s="116"/>
      <c r="Q6" s="380"/>
      <c r="R6" s="116"/>
      <c r="S6" s="116"/>
      <c r="T6" s="116"/>
      <c r="U6" s="116"/>
    </row>
    <row r="7" spans="2:22">
      <c r="B7" s="115" t="s">
        <v>353</v>
      </c>
      <c r="C7" s="117"/>
      <c r="D7" s="116" t="s">
        <v>349</v>
      </c>
      <c r="E7" s="117" t="s">
        <v>354</v>
      </c>
      <c r="F7" s="117"/>
      <c r="G7" s="381"/>
      <c r="H7" s="381"/>
      <c r="I7" s="381"/>
      <c r="J7" s="116"/>
      <c r="K7" s="116"/>
      <c r="L7" s="116"/>
      <c r="M7" s="382"/>
      <c r="N7" s="116"/>
      <c r="O7" s="116"/>
      <c r="P7" s="116"/>
      <c r="Q7" s="380"/>
      <c r="R7" s="116"/>
      <c r="S7" s="116"/>
    </row>
    <row r="8" spans="2:22">
      <c r="B8" s="115" t="s">
        <v>355</v>
      </c>
      <c r="C8" s="117"/>
      <c r="D8" s="116" t="s">
        <v>349</v>
      </c>
      <c r="E8" s="117" t="s">
        <v>356</v>
      </c>
      <c r="F8" s="117"/>
      <c r="G8" s="381"/>
      <c r="H8" s="381"/>
      <c r="I8" s="381"/>
      <c r="J8" s="116"/>
      <c r="K8" s="116"/>
      <c r="L8" s="116"/>
      <c r="M8" s="382"/>
      <c r="N8" s="116"/>
      <c r="O8" s="116"/>
      <c r="P8" s="116"/>
      <c r="Q8" s="380"/>
      <c r="R8" s="116"/>
      <c r="S8" s="116"/>
    </row>
    <row r="9" spans="2:22">
      <c r="B9" s="383"/>
      <c r="C9" s="384"/>
      <c r="D9" s="116"/>
      <c r="E9" s="116"/>
      <c r="F9" s="116"/>
      <c r="G9" s="116"/>
      <c r="H9" s="116"/>
      <c r="I9" s="116"/>
      <c r="J9" s="116"/>
      <c r="K9" s="116"/>
      <c r="L9" s="116"/>
      <c r="M9" s="382"/>
      <c r="N9" s="116"/>
      <c r="O9" s="116"/>
      <c r="P9" s="116"/>
      <c r="Q9" s="380"/>
      <c r="R9" s="116"/>
      <c r="S9" s="116"/>
    </row>
    <row r="10" spans="2:22" ht="15" thickBot="1">
      <c r="P10" s="386"/>
      <c r="Q10" s="380"/>
      <c r="R10" s="116"/>
      <c r="S10" s="116"/>
      <c r="T10" s="387" t="s">
        <v>357</v>
      </c>
      <c r="U10" s="388" t="s">
        <v>358</v>
      </c>
    </row>
    <row r="11" spans="2:22" ht="53.4" thickBot="1">
      <c r="B11" s="369" t="s">
        <v>122</v>
      </c>
      <c r="C11" s="217" t="s">
        <v>123</v>
      </c>
      <c r="D11" s="217" t="s">
        <v>124</v>
      </c>
      <c r="E11" s="369" t="s">
        <v>125</v>
      </c>
      <c r="F11" s="369" t="s">
        <v>126</v>
      </c>
      <c r="G11" s="369" t="s">
        <v>127</v>
      </c>
      <c r="H11" s="599" t="s">
        <v>128</v>
      </c>
      <c r="I11" s="600"/>
      <c r="J11" s="600"/>
      <c r="K11" s="601"/>
      <c r="L11" s="370" t="s">
        <v>129</v>
      </c>
      <c r="M11" s="599" t="s">
        <v>130</v>
      </c>
      <c r="N11" s="600"/>
      <c r="O11" s="600"/>
      <c r="P11" s="601"/>
      <c r="Q11" s="389" t="s">
        <v>131</v>
      </c>
      <c r="R11" s="390" t="s">
        <v>167</v>
      </c>
      <c r="S11" s="369" t="s">
        <v>168</v>
      </c>
      <c r="T11" s="391" t="s">
        <v>169</v>
      </c>
      <c r="U11" s="392" t="s">
        <v>170</v>
      </c>
      <c r="V11" s="429" t="s">
        <v>359</v>
      </c>
    </row>
    <row r="12" spans="2:22" ht="15" thickBot="1">
      <c r="B12" s="219" t="s">
        <v>404</v>
      </c>
      <c r="C12" s="220"/>
      <c r="D12" s="220"/>
      <c r="E12" s="220"/>
      <c r="F12" s="220"/>
      <c r="G12" s="221"/>
      <c r="H12" s="222" t="s">
        <v>122</v>
      </c>
      <c r="I12" s="223" t="s">
        <v>135</v>
      </c>
      <c r="J12" s="223" t="s">
        <v>136</v>
      </c>
      <c r="K12" s="224" t="s">
        <v>137</v>
      </c>
      <c r="L12" s="225"/>
      <c r="M12" s="226" t="s">
        <v>122</v>
      </c>
      <c r="N12" s="223" t="s">
        <v>135</v>
      </c>
      <c r="O12" s="223" t="s">
        <v>136</v>
      </c>
      <c r="P12" s="224" t="s">
        <v>137</v>
      </c>
      <c r="Q12" s="394"/>
      <c r="R12" s="395"/>
      <c r="S12" s="227"/>
      <c r="T12" s="396"/>
      <c r="U12" s="397" t="s">
        <v>138</v>
      </c>
      <c r="V12" s="430"/>
    </row>
    <row r="13" spans="2:22">
      <c r="B13" s="228"/>
      <c r="C13" s="229"/>
      <c r="D13" s="229"/>
      <c r="E13" s="229"/>
      <c r="F13" s="230"/>
      <c r="G13" s="230"/>
      <c r="H13" s="228"/>
      <c r="I13" s="231"/>
      <c r="J13" s="231"/>
      <c r="K13" s="232"/>
      <c r="L13" s="233"/>
      <c r="M13" s="234"/>
      <c r="N13" s="229"/>
      <c r="O13" s="229"/>
      <c r="P13" s="232"/>
      <c r="Q13" s="399"/>
      <c r="R13" s="400"/>
      <c r="S13" s="401"/>
      <c r="T13" s="402"/>
      <c r="U13" s="403"/>
      <c r="V13" s="432"/>
    </row>
    <row r="14" spans="2:22" s="474" customFormat="1">
      <c r="B14" s="458">
        <v>1</v>
      </c>
      <c r="C14" s="484" t="s">
        <v>382</v>
      </c>
      <c r="D14" s="459" t="s">
        <v>172</v>
      </c>
      <c r="E14" s="485" t="s">
        <v>173</v>
      </c>
      <c r="F14" s="491" t="s">
        <v>174</v>
      </c>
      <c r="G14" s="492"/>
      <c r="H14" s="493">
        <v>1</v>
      </c>
      <c r="I14" s="494">
        <v>9.2750000000000004</v>
      </c>
      <c r="J14" s="494">
        <v>7.4420000000000002</v>
      </c>
      <c r="K14" s="465">
        <f>H14*I14*J14</f>
        <v>69.024550000000005</v>
      </c>
      <c r="L14" s="466"/>
      <c r="M14" s="467">
        <v>0</v>
      </c>
      <c r="N14" s="487">
        <v>0</v>
      </c>
      <c r="O14" s="487">
        <v>0</v>
      </c>
      <c r="P14" s="469">
        <v>0</v>
      </c>
      <c r="Q14" s="495">
        <f>K14-P14</f>
        <v>69.024550000000005</v>
      </c>
      <c r="R14" s="489">
        <v>0.9</v>
      </c>
      <c r="S14" s="496">
        <f>Q14*R14</f>
        <v>62.122095000000009</v>
      </c>
      <c r="T14" s="496">
        <v>24.158592500000001</v>
      </c>
      <c r="U14" s="496">
        <f>S14-T14</f>
        <v>37.963502500000004</v>
      </c>
      <c r="V14" s="473"/>
    </row>
    <row r="15" spans="2:22" s="474" customFormat="1">
      <c r="B15" s="458"/>
      <c r="C15" s="477" t="s">
        <v>383</v>
      </c>
      <c r="D15" s="459"/>
      <c r="E15" s="485"/>
      <c r="F15" s="486"/>
      <c r="G15" s="492"/>
      <c r="H15" s="493"/>
      <c r="I15" s="497"/>
      <c r="J15" s="463"/>
      <c r="K15" s="465"/>
      <c r="L15" s="466"/>
      <c r="M15" s="467"/>
      <c r="N15" s="487"/>
      <c r="O15" s="487"/>
      <c r="P15" s="469"/>
      <c r="Q15" s="495"/>
      <c r="R15" s="489"/>
      <c r="S15" s="496"/>
      <c r="T15" s="496"/>
      <c r="U15" s="496"/>
      <c r="V15" s="473"/>
    </row>
    <row r="16" spans="2:22">
      <c r="B16" s="240"/>
      <c r="C16" s="278"/>
      <c r="D16" s="248"/>
      <c r="E16" s="237"/>
      <c r="F16" s="238"/>
      <c r="G16" s="239"/>
      <c r="H16" s="240"/>
      <c r="I16" s="241"/>
      <c r="J16" s="241"/>
      <c r="K16" s="243"/>
      <c r="L16" s="244"/>
      <c r="M16" s="245"/>
      <c r="N16" s="242"/>
      <c r="O16" s="242"/>
      <c r="P16" s="247"/>
      <c r="Q16" s="405"/>
      <c r="R16" s="406"/>
      <c r="S16" s="438"/>
      <c r="T16" s="439"/>
      <c r="U16" s="440"/>
      <c r="V16" s="432"/>
    </row>
    <row r="17" spans="2:22" s="474" customFormat="1">
      <c r="B17" s="458">
        <v>2</v>
      </c>
      <c r="C17" s="477" t="s">
        <v>384</v>
      </c>
      <c r="D17" s="459" t="s">
        <v>385</v>
      </c>
      <c r="E17" s="459" t="s">
        <v>386</v>
      </c>
      <c r="F17" s="491" t="s">
        <v>387</v>
      </c>
      <c r="G17" s="462"/>
      <c r="H17" s="458">
        <v>0.5</v>
      </c>
      <c r="I17" s="463">
        <v>26.050999999999998</v>
      </c>
      <c r="J17" s="487">
        <v>2.5990000000000002</v>
      </c>
      <c r="K17" s="465">
        <f t="shared" ref="K17:K21" si="0">H17*I17*J17</f>
        <v>33.853274499999998</v>
      </c>
      <c r="L17" s="466"/>
      <c r="M17" s="467">
        <v>0</v>
      </c>
      <c r="N17" s="487">
        <v>0</v>
      </c>
      <c r="O17" s="487">
        <v>0</v>
      </c>
      <c r="P17" s="469">
        <v>0</v>
      </c>
      <c r="Q17" s="495">
        <f>SUM(K17:K19)-SUM(P17:P19)</f>
        <v>244.82546049999999</v>
      </c>
      <c r="R17" s="489">
        <v>0.35</v>
      </c>
      <c r="S17" s="496">
        <f t="shared" ref="S17" si="1">Q17*R17</f>
        <v>85.688911174999987</v>
      </c>
      <c r="T17" s="496">
        <v>0</v>
      </c>
      <c r="U17" s="496">
        <f t="shared" ref="U17" si="2">S17-T17</f>
        <v>85.688911174999987</v>
      </c>
      <c r="V17" s="473"/>
    </row>
    <row r="18" spans="2:22" s="474" customFormat="1">
      <c r="B18" s="458"/>
      <c r="C18" s="477" t="s">
        <v>388</v>
      </c>
      <c r="D18" s="459"/>
      <c r="E18" s="459"/>
      <c r="F18" s="491"/>
      <c r="G18" s="462"/>
      <c r="H18" s="458">
        <v>1</v>
      </c>
      <c r="I18" s="463">
        <v>9.9749999999999996</v>
      </c>
      <c r="J18" s="487">
        <v>4.0140000000000002</v>
      </c>
      <c r="K18" s="465">
        <f t="shared" si="0"/>
        <v>40.039650000000002</v>
      </c>
      <c r="L18" s="466"/>
      <c r="M18" s="467">
        <v>0</v>
      </c>
      <c r="N18" s="487">
        <v>0</v>
      </c>
      <c r="O18" s="487">
        <v>0</v>
      </c>
      <c r="P18" s="469">
        <v>0</v>
      </c>
      <c r="Q18" s="495"/>
      <c r="R18" s="471"/>
      <c r="S18" s="496"/>
      <c r="T18" s="496"/>
      <c r="U18" s="496"/>
      <c r="V18" s="473"/>
    </row>
    <row r="19" spans="2:22" s="474" customFormat="1">
      <c r="B19" s="458"/>
      <c r="C19" s="477"/>
      <c r="D19" s="459"/>
      <c r="E19" s="459"/>
      <c r="F19" s="461"/>
      <c r="G19" s="498"/>
      <c r="H19" s="458">
        <v>1</v>
      </c>
      <c r="I19" s="463">
        <v>7.3760000000000003</v>
      </c>
      <c r="J19" s="487">
        <v>26.050999999999998</v>
      </c>
      <c r="K19" s="465">
        <f t="shared" si="0"/>
        <v>192.152176</v>
      </c>
      <c r="L19" s="466"/>
      <c r="M19" s="467">
        <v>1</v>
      </c>
      <c r="N19" s="487">
        <v>2.7949999999999999</v>
      </c>
      <c r="O19" s="487">
        <v>7.5919999999999996</v>
      </c>
      <c r="P19" s="469">
        <f>M19*N19*O19</f>
        <v>21.219639999999998</v>
      </c>
      <c r="Q19" s="495"/>
      <c r="R19" s="471"/>
      <c r="S19" s="496"/>
      <c r="T19" s="496"/>
      <c r="U19" s="496"/>
      <c r="V19" s="473"/>
    </row>
    <row r="20" spans="2:22">
      <c r="B20" s="240"/>
      <c r="C20" s="276"/>
      <c r="D20" s="236"/>
      <c r="E20" s="236"/>
      <c r="F20" s="273"/>
      <c r="G20" s="410"/>
      <c r="H20" s="240"/>
      <c r="I20" s="241"/>
      <c r="J20" s="242"/>
      <c r="K20" s="243"/>
      <c r="L20" s="244"/>
      <c r="M20" s="245"/>
      <c r="N20" s="242"/>
      <c r="O20" s="242"/>
      <c r="P20" s="247"/>
      <c r="Q20" s="405"/>
      <c r="R20" s="433"/>
      <c r="S20" s="438"/>
      <c r="T20" s="439"/>
      <c r="U20" s="440"/>
      <c r="V20" s="432"/>
    </row>
    <row r="21" spans="2:22" s="474" customFormat="1">
      <c r="B21" s="458">
        <v>3</v>
      </c>
      <c r="C21" s="477" t="s">
        <v>389</v>
      </c>
      <c r="D21" s="459" t="s">
        <v>172</v>
      </c>
      <c r="E21" s="459" t="s">
        <v>390</v>
      </c>
      <c r="F21" s="491" t="s">
        <v>387</v>
      </c>
      <c r="G21" s="498"/>
      <c r="H21" s="458">
        <v>1</v>
      </c>
      <c r="I21" s="463">
        <v>25.135000000000002</v>
      </c>
      <c r="J21" s="487">
        <v>7.0369999999999999</v>
      </c>
      <c r="K21" s="465">
        <f t="shared" si="0"/>
        <v>176.87499500000001</v>
      </c>
      <c r="L21" s="466"/>
      <c r="M21" s="467">
        <v>0</v>
      </c>
      <c r="N21" s="487">
        <v>0</v>
      </c>
      <c r="O21" s="487">
        <v>0</v>
      </c>
      <c r="P21" s="469">
        <v>0</v>
      </c>
      <c r="Q21" s="495">
        <f t="shared" ref="Q21" si="3">K21-P21</f>
        <v>176.87499500000001</v>
      </c>
      <c r="R21" s="471">
        <v>0.35</v>
      </c>
      <c r="S21" s="496">
        <f t="shared" ref="S21" si="4">Q21*R21</f>
        <v>61.906248249999997</v>
      </c>
      <c r="T21" s="496">
        <v>0</v>
      </c>
      <c r="U21" s="496">
        <f t="shared" ref="U21" si="5">S21-T21</f>
        <v>61.906248249999997</v>
      </c>
      <c r="V21" s="473"/>
    </row>
    <row r="22" spans="2:22" s="474" customFormat="1">
      <c r="B22" s="458"/>
      <c r="C22" s="477" t="s">
        <v>391</v>
      </c>
      <c r="D22" s="459"/>
      <c r="E22" s="459"/>
      <c r="F22" s="461"/>
      <c r="G22" s="498"/>
      <c r="H22" s="458"/>
      <c r="I22" s="463"/>
      <c r="J22" s="487"/>
      <c r="K22" s="465"/>
      <c r="L22" s="466"/>
      <c r="M22" s="467"/>
      <c r="N22" s="468"/>
      <c r="O22" s="468"/>
      <c r="P22" s="469"/>
      <c r="Q22" s="495"/>
      <c r="R22" s="499"/>
      <c r="S22" s="496"/>
      <c r="T22" s="496"/>
      <c r="U22" s="496"/>
      <c r="V22" s="473"/>
    </row>
    <row r="23" spans="2:22">
      <c r="B23" s="240"/>
      <c r="C23" s="276"/>
      <c r="D23" s="236"/>
      <c r="E23" s="236"/>
      <c r="F23" s="238"/>
      <c r="G23" s="410"/>
      <c r="H23" s="240"/>
      <c r="I23" s="241"/>
      <c r="J23" s="242"/>
      <c r="K23" s="243"/>
      <c r="L23" s="244"/>
      <c r="M23" s="245"/>
      <c r="N23" s="246"/>
      <c r="O23" s="246"/>
      <c r="P23" s="247"/>
      <c r="Q23" s="405"/>
      <c r="R23" s="411"/>
      <c r="S23" s="407"/>
      <c r="T23" s="408"/>
      <c r="U23" s="409"/>
      <c r="V23" s="432"/>
    </row>
    <row r="24" spans="2:22">
      <c r="B24" s="240"/>
      <c r="C24" s="276"/>
      <c r="D24" s="248"/>
      <c r="E24" s="236"/>
      <c r="F24" s="238"/>
      <c r="G24" s="410"/>
      <c r="H24" s="240"/>
      <c r="I24" s="241"/>
      <c r="J24" s="242"/>
      <c r="K24" s="243"/>
      <c r="L24" s="244"/>
      <c r="M24" s="245"/>
      <c r="N24" s="246"/>
      <c r="O24" s="246"/>
      <c r="P24" s="247"/>
      <c r="Q24" s="405"/>
      <c r="R24" s="411"/>
      <c r="S24" s="407"/>
      <c r="T24" s="408"/>
      <c r="U24" s="409"/>
      <c r="V24" s="432"/>
    </row>
    <row r="25" spans="2:22">
      <c r="B25" s="275"/>
      <c r="C25" s="279"/>
      <c r="D25" s="236"/>
      <c r="E25" s="272"/>
      <c r="F25" s="238"/>
      <c r="G25" s="441"/>
      <c r="H25" s="275"/>
      <c r="I25" s="277"/>
      <c r="J25" s="242"/>
      <c r="K25" s="243"/>
      <c r="L25" s="280"/>
      <c r="M25" s="245"/>
      <c r="N25" s="246"/>
      <c r="O25" s="246"/>
      <c r="P25" s="247"/>
      <c r="Q25" s="405"/>
      <c r="R25" s="411"/>
      <c r="S25" s="407"/>
      <c r="T25" s="408"/>
      <c r="U25" s="409"/>
      <c r="V25" s="432"/>
    </row>
    <row r="26" spans="2:22">
      <c r="B26" s="275"/>
      <c r="C26" s="276"/>
      <c r="D26" s="272"/>
      <c r="E26" s="272"/>
      <c r="F26" s="273"/>
      <c r="G26" s="441"/>
      <c r="H26" s="275"/>
      <c r="I26" s="277"/>
      <c r="J26" s="241"/>
      <c r="K26" s="243"/>
      <c r="L26" s="281"/>
      <c r="M26" s="245"/>
      <c r="N26" s="246"/>
      <c r="O26" s="246"/>
      <c r="P26" s="247"/>
      <c r="Q26" s="405"/>
      <c r="R26" s="411"/>
      <c r="S26" s="407"/>
      <c r="T26" s="408"/>
      <c r="U26" s="409"/>
      <c r="V26" s="432"/>
    </row>
    <row r="27" spans="2:22">
      <c r="B27" s="240"/>
      <c r="C27" s="276"/>
      <c r="D27" s="236"/>
      <c r="E27" s="237"/>
      <c r="F27" s="238"/>
      <c r="G27" s="410"/>
      <c r="H27" s="240"/>
      <c r="I27" s="241"/>
      <c r="J27" s="242"/>
      <c r="K27" s="243"/>
      <c r="L27" s="244"/>
      <c r="M27" s="245"/>
      <c r="N27" s="246"/>
      <c r="O27" s="246"/>
      <c r="P27" s="247"/>
      <c r="Q27" s="405"/>
      <c r="R27" s="411"/>
      <c r="S27" s="407"/>
      <c r="T27" s="408"/>
      <c r="U27" s="409"/>
      <c r="V27" s="432"/>
    </row>
    <row r="28" spans="2:22">
      <c r="B28" s="275"/>
      <c r="C28" s="279"/>
      <c r="D28" s="236"/>
      <c r="E28" s="282"/>
      <c r="F28" s="238"/>
      <c r="G28" s="441"/>
      <c r="H28" s="275"/>
      <c r="I28" s="277"/>
      <c r="J28" s="241"/>
      <c r="K28" s="283"/>
      <c r="L28" s="281"/>
      <c r="M28" s="284"/>
      <c r="N28" s="285"/>
      <c r="O28" s="285"/>
      <c r="P28" s="286"/>
      <c r="Q28" s="405"/>
      <c r="R28" s="411"/>
      <c r="S28" s="407"/>
      <c r="T28" s="408"/>
      <c r="U28" s="409"/>
      <c r="V28" s="432"/>
    </row>
    <row r="29" spans="2:22">
      <c r="B29" s="275"/>
      <c r="C29" s="276"/>
      <c r="D29" s="272"/>
      <c r="E29" s="282"/>
      <c r="F29" s="273"/>
      <c r="G29" s="441"/>
      <c r="H29" s="275"/>
      <c r="I29" s="277"/>
      <c r="J29" s="287"/>
      <c r="K29" s="288"/>
      <c r="M29" s="289"/>
      <c r="N29" s="290"/>
      <c r="O29" s="290"/>
      <c r="P29" s="291"/>
      <c r="Q29" s="413"/>
      <c r="R29" s="414"/>
      <c r="S29" s="415"/>
      <c r="T29" s="416"/>
      <c r="U29" s="417"/>
      <c r="V29" s="432"/>
    </row>
    <row r="30" spans="2:22" ht="15" thickBot="1">
      <c r="B30" s="254"/>
      <c r="C30" s="419"/>
      <c r="D30" s="251"/>
      <c r="E30" s="251"/>
      <c r="F30" s="252"/>
      <c r="G30" s="442"/>
      <c r="H30" s="254"/>
      <c r="I30" s="255"/>
      <c r="J30" s="255"/>
      <c r="K30" s="256"/>
      <c r="L30" s="257"/>
      <c r="M30" s="258"/>
      <c r="N30" s="259"/>
      <c r="O30" s="259"/>
      <c r="P30" s="260"/>
      <c r="Q30" s="420"/>
      <c r="R30" s="421"/>
      <c r="S30" s="353"/>
      <c r="T30" s="422"/>
      <c r="U30" s="423"/>
      <c r="V30" s="443"/>
    </row>
    <row r="31" spans="2:22">
      <c r="K31" s="261"/>
      <c r="N31" s="261"/>
      <c r="O31" s="261"/>
      <c r="P31" s="261" t="s">
        <v>38</v>
      </c>
      <c r="Q31" s="262">
        <f>SUM(Q10:Q30)</f>
        <v>490.72500550000001</v>
      </c>
      <c r="R31" s="262"/>
      <c r="S31" s="262">
        <f>SUM(S10:S30)</f>
        <v>209.71725442499999</v>
      </c>
      <c r="T31" s="262">
        <f>SUM(T10:T30)</f>
        <v>24.158592500000001</v>
      </c>
      <c r="U31" s="262">
        <f>SUM(U10:U30)</f>
        <v>185.558661925</v>
      </c>
    </row>
  </sheetData>
  <mergeCells count="3">
    <mergeCell ref="B3:U3"/>
    <mergeCell ref="H11:K11"/>
    <mergeCell ref="M11:P11"/>
  </mergeCells>
  <pageMargins left="0.7" right="0.7" top="0.75" bottom="0.75" header="0.3" footer="0.3"/>
  <pageSetup scale="3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V29"/>
  <sheetViews>
    <sheetView view="pageBreakPreview" topLeftCell="O1" zoomScale="80" zoomScaleNormal="70" zoomScaleSheetLayoutView="80" workbookViewId="0">
      <selection activeCell="R18" sqref="R18"/>
    </sheetView>
  </sheetViews>
  <sheetFormatPr defaultColWidth="9.109375" defaultRowHeight="14.4"/>
  <cols>
    <col min="1" max="1" width="2.109375" style="214" customWidth="1"/>
    <col min="2" max="2" width="4.5546875" style="214" customWidth="1"/>
    <col min="3" max="3" width="38.88671875" style="214" customWidth="1"/>
    <col min="4" max="4" width="29.109375" style="214" customWidth="1"/>
    <col min="5" max="5" width="13.5546875" style="214" customWidth="1"/>
    <col min="6" max="6" width="14.6640625" style="214" customWidth="1"/>
    <col min="7" max="7" width="10" style="214" customWidth="1"/>
    <col min="8" max="8" width="4.88671875" style="214" bestFit="1" customWidth="1"/>
    <col min="9" max="9" width="10.5546875" style="214" customWidth="1"/>
    <col min="10" max="10" width="9.88671875" style="214" customWidth="1"/>
    <col min="11" max="11" width="8" style="214" customWidth="1"/>
    <col min="12" max="12" width="15.109375" style="214" customWidth="1"/>
    <col min="13" max="13" width="4.88671875" style="215" customWidth="1"/>
    <col min="14" max="14" width="10.5546875" style="214" customWidth="1"/>
    <col min="15" max="15" width="9.88671875" style="214" customWidth="1"/>
    <col min="16" max="16" width="9" style="214" customWidth="1"/>
    <col min="17" max="17" width="13.5546875" style="425" customWidth="1"/>
    <col min="18" max="21" width="15" style="214" customWidth="1"/>
    <col min="22" max="22" width="15.88671875" style="214" customWidth="1"/>
    <col min="23" max="16384" width="9.109375" style="214"/>
  </cols>
  <sheetData>
    <row r="1" spans="2:22">
      <c r="Q1" s="214"/>
    </row>
    <row r="2" spans="2:22" ht="15.6">
      <c r="Q2" s="377"/>
      <c r="R2" s="378"/>
      <c r="S2" s="378"/>
      <c r="T2" s="378"/>
      <c r="U2" s="378"/>
    </row>
    <row r="3" spans="2:22" ht="15.6">
      <c r="B3" s="602" t="s">
        <v>347</v>
      </c>
      <c r="C3" s="602"/>
      <c r="D3" s="602"/>
      <c r="E3" s="602"/>
      <c r="F3" s="602"/>
      <c r="G3" s="602"/>
      <c r="H3" s="602"/>
      <c r="I3" s="602"/>
      <c r="J3" s="602"/>
      <c r="K3" s="602"/>
      <c r="L3" s="602"/>
      <c r="M3" s="602"/>
      <c r="N3" s="602"/>
      <c r="O3" s="602"/>
      <c r="P3" s="602"/>
      <c r="Q3" s="602"/>
      <c r="R3" s="602"/>
      <c r="S3" s="602"/>
      <c r="T3" s="602"/>
      <c r="U3" s="602"/>
    </row>
    <row r="4" spans="2:22" ht="15.6">
      <c r="B4" s="378"/>
      <c r="C4" s="378"/>
      <c r="D4" s="378"/>
      <c r="E4" s="378"/>
      <c r="F4" s="378"/>
      <c r="G4" s="378"/>
      <c r="H4" s="378"/>
      <c r="I4" s="378"/>
      <c r="J4" s="378"/>
      <c r="K4" s="378"/>
      <c r="L4" s="378"/>
      <c r="M4" s="379"/>
      <c r="N4" s="378"/>
      <c r="O4" s="378"/>
      <c r="P4" s="378"/>
      <c r="Q4" s="380"/>
      <c r="R4" s="116"/>
      <c r="S4" s="116"/>
      <c r="T4" s="116"/>
      <c r="U4" s="116"/>
    </row>
    <row r="5" spans="2:22">
      <c r="B5" s="115" t="s">
        <v>348</v>
      </c>
      <c r="C5" s="117"/>
      <c r="D5" s="116" t="s">
        <v>349</v>
      </c>
      <c r="E5" s="117" t="s">
        <v>350</v>
      </c>
      <c r="F5" s="117"/>
      <c r="G5" s="381"/>
      <c r="H5" s="381"/>
      <c r="I5" s="381"/>
      <c r="J5" s="116"/>
      <c r="K5" s="116"/>
      <c r="L5" s="116"/>
      <c r="M5" s="382"/>
      <c r="N5" s="116"/>
      <c r="O5" s="116"/>
      <c r="P5" s="116"/>
      <c r="Q5" s="380"/>
      <c r="R5" s="116"/>
      <c r="S5" s="116"/>
      <c r="T5" s="116"/>
      <c r="U5" s="116"/>
    </row>
    <row r="6" spans="2:22">
      <c r="B6" s="115" t="s">
        <v>351</v>
      </c>
      <c r="C6" s="117"/>
      <c r="D6" s="116" t="s">
        <v>349</v>
      </c>
      <c r="E6" s="117" t="s">
        <v>352</v>
      </c>
      <c r="F6" s="117"/>
      <c r="G6" s="381"/>
      <c r="H6" s="381"/>
      <c r="I6" s="381"/>
      <c r="J6" s="116"/>
      <c r="K6" s="116"/>
      <c r="L6" s="116"/>
      <c r="M6" s="382"/>
      <c r="N6" s="116"/>
      <c r="O6" s="116"/>
      <c r="P6" s="116"/>
      <c r="Q6" s="380"/>
      <c r="R6" s="116"/>
      <c r="S6" s="116"/>
      <c r="T6" s="116"/>
      <c r="U6" s="116"/>
    </row>
    <row r="7" spans="2:22">
      <c r="B7" s="115" t="s">
        <v>353</v>
      </c>
      <c r="C7" s="117"/>
      <c r="D7" s="116" t="s">
        <v>349</v>
      </c>
      <c r="E7" s="117" t="s">
        <v>354</v>
      </c>
      <c r="F7" s="117"/>
      <c r="G7" s="381"/>
      <c r="H7" s="381"/>
      <c r="I7" s="381"/>
      <c r="J7" s="116"/>
      <c r="K7" s="116"/>
      <c r="L7" s="116"/>
      <c r="M7" s="382"/>
      <c r="N7" s="116"/>
      <c r="O7" s="116"/>
      <c r="P7" s="116"/>
      <c r="Q7" s="380"/>
      <c r="R7" s="116"/>
      <c r="S7" s="116"/>
    </row>
    <row r="8" spans="2:22">
      <c r="B8" s="115" t="s">
        <v>355</v>
      </c>
      <c r="C8" s="117"/>
      <c r="D8" s="116" t="s">
        <v>349</v>
      </c>
      <c r="E8" s="117" t="s">
        <v>356</v>
      </c>
      <c r="F8" s="117"/>
      <c r="G8" s="381"/>
      <c r="H8" s="381"/>
      <c r="I8" s="381"/>
      <c r="J8" s="116"/>
      <c r="K8" s="116"/>
      <c r="L8" s="116"/>
      <c r="M8" s="382"/>
      <c r="N8" s="116"/>
      <c r="O8" s="116"/>
      <c r="P8" s="116"/>
      <c r="Q8" s="380"/>
      <c r="R8" s="116"/>
      <c r="S8" s="116"/>
    </row>
    <row r="9" spans="2:22">
      <c r="B9" s="383"/>
      <c r="C9" s="384"/>
      <c r="D9" s="116"/>
      <c r="E9" s="116"/>
      <c r="F9" s="116"/>
      <c r="G9" s="116"/>
      <c r="H9" s="116"/>
      <c r="I9" s="116"/>
      <c r="J9" s="116"/>
      <c r="K9" s="116"/>
      <c r="L9" s="116"/>
      <c r="M9" s="382"/>
      <c r="N9" s="116"/>
      <c r="O9" s="116"/>
      <c r="P9" s="116"/>
      <c r="Q9" s="380"/>
      <c r="R9" s="116"/>
      <c r="S9" s="116"/>
    </row>
    <row r="10" spans="2:22" ht="15" thickBot="1">
      <c r="B10" s="428" t="s">
        <v>371</v>
      </c>
      <c r="P10" s="386"/>
      <c r="Q10" s="380"/>
      <c r="R10" s="116"/>
      <c r="S10" s="116"/>
      <c r="T10" s="387" t="s">
        <v>357</v>
      </c>
      <c r="U10" s="388" t="s">
        <v>358</v>
      </c>
    </row>
    <row r="11" spans="2:22" ht="53.4" thickBot="1">
      <c r="B11" s="369" t="s">
        <v>122</v>
      </c>
      <c r="C11" s="217" t="s">
        <v>123</v>
      </c>
      <c r="D11" s="217" t="s">
        <v>124</v>
      </c>
      <c r="E11" s="369" t="s">
        <v>125</v>
      </c>
      <c r="F11" s="369" t="s">
        <v>126</v>
      </c>
      <c r="G11" s="369" t="s">
        <v>127</v>
      </c>
      <c r="H11" s="599" t="s">
        <v>128</v>
      </c>
      <c r="I11" s="600"/>
      <c r="J11" s="600"/>
      <c r="K11" s="601"/>
      <c r="L11" s="370" t="s">
        <v>129</v>
      </c>
      <c r="M11" s="599" t="s">
        <v>130</v>
      </c>
      <c r="N11" s="600"/>
      <c r="O11" s="600"/>
      <c r="P11" s="601"/>
      <c r="Q11" s="389" t="s">
        <v>131</v>
      </c>
      <c r="R11" s="390" t="s">
        <v>167</v>
      </c>
      <c r="S11" s="369" t="s">
        <v>168</v>
      </c>
      <c r="T11" s="391" t="s">
        <v>169</v>
      </c>
      <c r="U11" s="392" t="s">
        <v>170</v>
      </c>
      <c r="V11" s="429" t="s">
        <v>359</v>
      </c>
    </row>
    <row r="12" spans="2:22" ht="15" thickBot="1">
      <c r="B12" s="219" t="s">
        <v>405</v>
      </c>
      <c r="C12" s="220"/>
      <c r="D12" s="220"/>
      <c r="E12" s="220"/>
      <c r="F12" s="220"/>
      <c r="G12" s="221"/>
      <c r="H12" s="222" t="s">
        <v>122</v>
      </c>
      <c r="I12" s="223" t="s">
        <v>135</v>
      </c>
      <c r="J12" s="223" t="s">
        <v>136</v>
      </c>
      <c r="K12" s="224" t="s">
        <v>137</v>
      </c>
      <c r="L12" s="225"/>
      <c r="M12" s="226" t="s">
        <v>122</v>
      </c>
      <c r="N12" s="223" t="s">
        <v>135</v>
      </c>
      <c r="O12" s="223" t="s">
        <v>136</v>
      </c>
      <c r="P12" s="224" t="s">
        <v>137</v>
      </c>
      <c r="Q12" s="394"/>
      <c r="R12" s="395"/>
      <c r="S12" s="227"/>
      <c r="T12" s="396"/>
      <c r="U12" s="397" t="s">
        <v>138</v>
      </c>
      <c r="V12" s="430"/>
    </row>
    <row r="13" spans="2:22">
      <c r="B13" s="228"/>
      <c r="C13" s="229"/>
      <c r="D13" s="229"/>
      <c r="E13" s="229"/>
      <c r="F13" s="230"/>
      <c r="G13" s="230"/>
      <c r="H13" s="228"/>
      <c r="I13" s="231"/>
      <c r="J13" s="231"/>
      <c r="K13" s="232"/>
      <c r="L13" s="233"/>
      <c r="M13" s="234"/>
      <c r="N13" s="229"/>
      <c r="O13" s="229"/>
      <c r="P13" s="232"/>
      <c r="Q13" s="431"/>
      <c r="R13" s="400"/>
      <c r="S13" s="401"/>
      <c r="T13" s="402"/>
      <c r="U13" s="403"/>
      <c r="V13" s="432"/>
    </row>
    <row r="14" spans="2:22" s="533" customFormat="1">
      <c r="B14" s="520">
        <v>1</v>
      </c>
      <c r="C14" s="540" t="s">
        <v>367</v>
      </c>
      <c r="D14" s="521" t="s">
        <v>368</v>
      </c>
      <c r="E14" s="541" t="s">
        <v>191</v>
      </c>
      <c r="F14" s="542" t="s">
        <v>372</v>
      </c>
      <c r="G14" s="548"/>
      <c r="H14" s="549">
        <v>1</v>
      </c>
      <c r="I14" s="533">
        <v>8.4770000000000003</v>
      </c>
      <c r="J14" s="533">
        <v>7.2750000000000004</v>
      </c>
      <c r="K14" s="527">
        <f>H14*I14*J14</f>
        <v>61.670175000000008</v>
      </c>
      <c r="L14" s="528"/>
      <c r="M14" s="529">
        <v>0</v>
      </c>
      <c r="N14" s="530">
        <v>0</v>
      </c>
      <c r="O14" s="530">
        <v>0</v>
      </c>
      <c r="P14" s="531">
        <v>0</v>
      </c>
      <c r="Q14" s="544">
        <f>K14-P14</f>
        <v>61.670175000000008</v>
      </c>
      <c r="R14" s="545">
        <v>0.9</v>
      </c>
      <c r="S14" s="546">
        <f>Q14*R14</f>
        <v>55.503157500000007</v>
      </c>
      <c r="T14" s="546">
        <v>0</v>
      </c>
      <c r="U14" s="546">
        <f>S14-T14</f>
        <v>55.503157500000007</v>
      </c>
      <c r="V14" s="473"/>
    </row>
    <row r="15" spans="2:22" s="533" customFormat="1">
      <c r="B15" s="520"/>
      <c r="C15" s="535" t="s">
        <v>410</v>
      </c>
      <c r="D15" s="521"/>
      <c r="E15" s="541"/>
      <c r="F15" s="542"/>
      <c r="G15" s="548"/>
      <c r="H15" s="549"/>
      <c r="I15" s="552"/>
      <c r="J15" s="525"/>
      <c r="K15" s="527"/>
      <c r="L15" s="528"/>
      <c r="M15" s="529"/>
      <c r="N15" s="530"/>
      <c r="O15" s="530"/>
      <c r="P15" s="531"/>
      <c r="Q15" s="544"/>
      <c r="R15" s="545"/>
      <c r="S15" s="546"/>
      <c r="T15" s="546"/>
      <c r="U15" s="546"/>
      <c r="V15" s="473"/>
    </row>
    <row r="16" spans="2:22">
      <c r="B16" s="240"/>
      <c r="C16" s="278"/>
      <c r="D16" s="248"/>
      <c r="E16" s="237"/>
      <c r="F16" s="238"/>
      <c r="G16" s="239"/>
      <c r="H16" s="240"/>
      <c r="I16" s="241"/>
      <c r="J16" s="241"/>
      <c r="K16" s="243"/>
      <c r="L16" s="244"/>
      <c r="M16" s="245"/>
      <c r="N16" s="246"/>
      <c r="O16" s="246"/>
      <c r="P16" s="247"/>
      <c r="Q16" s="427"/>
      <c r="R16" s="406"/>
      <c r="S16" s="407"/>
      <c r="T16" s="408"/>
      <c r="U16" s="409"/>
      <c r="V16" s="432"/>
    </row>
    <row r="17" spans="2:22" s="533" customFormat="1">
      <c r="B17" s="520">
        <v>2</v>
      </c>
      <c r="C17" s="540" t="s">
        <v>373</v>
      </c>
      <c r="D17" s="521" t="s">
        <v>374</v>
      </c>
      <c r="E17" s="541" t="s">
        <v>375</v>
      </c>
      <c r="F17" s="542" t="s">
        <v>372</v>
      </c>
      <c r="G17" s="524"/>
      <c r="H17" s="520">
        <v>1</v>
      </c>
      <c r="I17" s="525">
        <v>24.817</v>
      </c>
      <c r="J17" s="543">
        <v>7.2750000000000004</v>
      </c>
      <c r="K17" s="527">
        <f t="shared" ref="K17:K23" si="0">H17*I17*J17</f>
        <v>180.54367500000001</v>
      </c>
      <c r="L17" s="528"/>
      <c r="M17" s="529">
        <v>0</v>
      </c>
      <c r="N17" s="530">
        <v>0</v>
      </c>
      <c r="O17" s="530">
        <v>0</v>
      </c>
      <c r="P17" s="531">
        <v>0</v>
      </c>
      <c r="Q17" s="544">
        <f t="shared" ref="Q17:Q20" si="1">K17-P17</f>
        <v>180.54367500000001</v>
      </c>
      <c r="R17" s="545">
        <v>0.6</v>
      </c>
      <c r="S17" s="546">
        <f t="shared" ref="S17" si="2">Q17*R17</f>
        <v>108.326205</v>
      </c>
      <c r="T17" s="546">
        <v>0</v>
      </c>
      <c r="U17" s="546">
        <f t="shared" ref="U17" si="3">S17-T17</f>
        <v>108.326205</v>
      </c>
      <c r="V17" s="473"/>
    </row>
    <row r="18" spans="2:22" s="533" customFormat="1">
      <c r="B18" s="520"/>
      <c r="C18" s="535" t="s">
        <v>408</v>
      </c>
      <c r="D18" s="521"/>
      <c r="E18" s="541"/>
      <c r="F18" s="542"/>
      <c r="G18" s="524"/>
      <c r="H18" s="520"/>
      <c r="I18" s="525"/>
      <c r="J18" s="543"/>
      <c r="K18" s="527"/>
      <c r="L18" s="528"/>
      <c r="M18" s="529"/>
      <c r="N18" s="530"/>
      <c r="O18" s="530"/>
      <c r="P18" s="531"/>
      <c r="Q18" s="544"/>
      <c r="R18" s="545"/>
      <c r="S18" s="546"/>
      <c r="T18" s="546"/>
      <c r="U18" s="546"/>
      <c r="V18" s="473"/>
    </row>
    <row r="19" spans="2:22">
      <c r="B19" s="240"/>
      <c r="C19" s="276"/>
      <c r="D19" s="236"/>
      <c r="E19" s="236"/>
      <c r="F19" s="238"/>
      <c r="G19" s="239"/>
      <c r="H19" s="240"/>
      <c r="I19" s="241"/>
      <c r="J19" s="242"/>
      <c r="K19" s="243"/>
      <c r="L19" s="244"/>
      <c r="M19" s="245"/>
      <c r="N19" s="246"/>
      <c r="O19" s="246"/>
      <c r="P19" s="247"/>
      <c r="Q19" s="427"/>
      <c r="R19" s="411"/>
      <c r="S19" s="407"/>
      <c r="T19" s="408"/>
      <c r="U19" s="409"/>
      <c r="V19" s="432"/>
    </row>
    <row r="20" spans="2:22" s="474" customFormat="1">
      <c r="B20" s="458">
        <v>3</v>
      </c>
      <c r="C20" s="477" t="s">
        <v>376</v>
      </c>
      <c r="D20" s="459" t="s">
        <v>374</v>
      </c>
      <c r="E20" s="459" t="s">
        <v>186</v>
      </c>
      <c r="F20" s="491" t="s">
        <v>372</v>
      </c>
      <c r="G20" s="462"/>
      <c r="H20" s="458">
        <v>1</v>
      </c>
      <c r="I20" s="463">
        <v>6.694</v>
      </c>
      <c r="J20" s="487">
        <v>7.28</v>
      </c>
      <c r="K20" s="465">
        <f t="shared" si="0"/>
        <v>48.732320000000001</v>
      </c>
      <c r="L20" s="466"/>
      <c r="M20" s="467">
        <v>1</v>
      </c>
      <c r="N20" s="468">
        <v>1</v>
      </c>
      <c r="O20" s="468">
        <v>1.8</v>
      </c>
      <c r="P20" s="500">
        <f>M20*N20*O20</f>
        <v>1.8</v>
      </c>
      <c r="Q20" s="488">
        <f t="shared" si="1"/>
        <v>46.932320000000004</v>
      </c>
      <c r="R20" s="471">
        <v>0.35</v>
      </c>
      <c r="S20" s="490">
        <f t="shared" ref="S20:S23" si="4">Q20*R20</f>
        <v>16.426311999999999</v>
      </c>
      <c r="T20" s="490">
        <v>0</v>
      </c>
      <c r="U20" s="490">
        <f t="shared" ref="U20:U23" si="5">S20-T20</f>
        <v>16.426311999999999</v>
      </c>
      <c r="V20" s="473"/>
    </row>
    <row r="21" spans="2:22" s="474" customFormat="1">
      <c r="B21" s="458"/>
      <c r="C21" s="477" t="s">
        <v>377</v>
      </c>
      <c r="D21" s="459"/>
      <c r="E21" s="459"/>
      <c r="F21" s="461"/>
      <c r="G21" s="462"/>
      <c r="H21" s="458"/>
      <c r="I21" s="463"/>
      <c r="J21" s="487"/>
      <c r="K21" s="465"/>
      <c r="L21" s="466"/>
      <c r="M21" s="467"/>
      <c r="N21" s="468"/>
      <c r="O21" s="468"/>
      <c r="P21" s="500"/>
      <c r="Q21" s="488"/>
      <c r="R21" s="471"/>
      <c r="S21" s="490"/>
      <c r="T21" s="490"/>
      <c r="U21" s="490"/>
      <c r="V21" s="473"/>
    </row>
    <row r="22" spans="2:22">
      <c r="B22" s="240"/>
      <c r="C22" s="276"/>
      <c r="D22" s="236"/>
      <c r="E22" s="236"/>
      <c r="F22" s="238"/>
      <c r="G22" s="239"/>
      <c r="H22" s="240"/>
      <c r="I22" s="241"/>
      <c r="J22" s="242"/>
      <c r="K22" s="243"/>
      <c r="L22" s="244"/>
      <c r="M22" s="245"/>
      <c r="N22" s="246"/>
      <c r="O22" s="246"/>
      <c r="P22" s="366"/>
      <c r="Q22" s="427"/>
      <c r="R22" s="433"/>
      <c r="S22" s="407"/>
      <c r="T22" s="408"/>
      <c r="U22" s="409"/>
      <c r="V22" s="432"/>
    </row>
    <row r="23" spans="2:22" s="533" customFormat="1">
      <c r="B23" s="549">
        <v>4</v>
      </c>
      <c r="C23" s="565" t="s">
        <v>378</v>
      </c>
      <c r="D23" s="521" t="s">
        <v>374</v>
      </c>
      <c r="E23" s="541" t="s">
        <v>379</v>
      </c>
      <c r="F23" s="523" t="s">
        <v>380</v>
      </c>
      <c r="G23" s="548"/>
      <c r="H23" s="549">
        <v>1</v>
      </c>
      <c r="I23" s="552">
        <v>11.32</v>
      </c>
      <c r="J23" s="543">
        <f>0.1+2.4+2.775+0.1+4.15+2.11</f>
        <v>11.635</v>
      </c>
      <c r="K23" s="527">
        <f t="shared" si="0"/>
        <v>131.70820000000001</v>
      </c>
      <c r="L23" s="566"/>
      <c r="M23" s="529">
        <v>2</v>
      </c>
      <c r="N23" s="530">
        <v>1</v>
      </c>
      <c r="O23" s="530">
        <v>1.8</v>
      </c>
      <c r="P23" s="555">
        <f t="shared" ref="P23" si="6">M23*N23*O23</f>
        <v>3.6</v>
      </c>
      <c r="Q23" s="544">
        <f>K23-P23</f>
        <v>128.10820000000001</v>
      </c>
      <c r="R23" s="532">
        <v>0.35</v>
      </c>
      <c r="S23" s="546">
        <f t="shared" si="4"/>
        <v>44.837870000000002</v>
      </c>
      <c r="T23" s="546">
        <v>0</v>
      </c>
      <c r="U23" s="546">
        <f t="shared" si="5"/>
        <v>44.837870000000002</v>
      </c>
      <c r="V23" s="473"/>
    </row>
    <row r="24" spans="2:22" s="533" customFormat="1">
      <c r="B24" s="549"/>
      <c r="C24" s="535" t="s">
        <v>381</v>
      </c>
      <c r="D24" s="541"/>
      <c r="E24" s="541"/>
      <c r="F24" s="542"/>
      <c r="G24" s="548"/>
      <c r="H24" s="549"/>
      <c r="I24" s="552"/>
      <c r="J24" s="525"/>
      <c r="K24" s="527"/>
      <c r="L24" s="567"/>
      <c r="M24" s="529"/>
      <c r="N24" s="530"/>
      <c r="O24" s="530"/>
      <c r="P24" s="531"/>
      <c r="Q24" s="544"/>
      <c r="R24" s="554"/>
      <c r="S24" s="546"/>
      <c r="T24" s="546"/>
      <c r="U24" s="546"/>
      <c r="V24" s="473"/>
    </row>
    <row r="25" spans="2:22">
      <c r="B25" s="240"/>
      <c r="C25" s="276"/>
      <c r="D25" s="236"/>
      <c r="E25" s="237"/>
      <c r="F25" s="238"/>
      <c r="G25" s="239"/>
      <c r="H25" s="240"/>
      <c r="I25" s="241"/>
      <c r="J25" s="242"/>
      <c r="K25" s="243"/>
      <c r="L25" s="244"/>
      <c r="M25" s="245"/>
      <c r="N25" s="246"/>
      <c r="O25" s="246"/>
      <c r="P25" s="247"/>
      <c r="Q25" s="427"/>
      <c r="R25" s="411"/>
      <c r="S25" s="407"/>
      <c r="T25" s="408"/>
      <c r="U25" s="409"/>
      <c r="V25" s="432"/>
    </row>
    <row r="26" spans="2:22">
      <c r="B26" s="275"/>
      <c r="C26" s="279"/>
      <c r="D26" s="236"/>
      <c r="E26" s="282"/>
      <c r="F26" s="238"/>
      <c r="G26" s="274"/>
      <c r="H26" s="275"/>
      <c r="I26" s="277"/>
      <c r="J26" s="241"/>
      <c r="K26" s="283"/>
      <c r="L26" s="281"/>
      <c r="M26" s="284"/>
      <c r="N26" s="285"/>
      <c r="O26" s="285"/>
      <c r="P26" s="286"/>
      <c r="Q26" s="427"/>
      <c r="R26" s="411"/>
      <c r="S26" s="407"/>
      <c r="T26" s="408"/>
      <c r="U26" s="409"/>
      <c r="V26" s="432"/>
    </row>
    <row r="27" spans="2:22">
      <c r="B27" s="275"/>
      <c r="C27" s="276"/>
      <c r="D27" s="272"/>
      <c r="E27" s="282"/>
      <c r="F27" s="273"/>
      <c r="G27" s="274"/>
      <c r="H27" s="275"/>
      <c r="I27" s="277"/>
      <c r="J27" s="287"/>
      <c r="K27" s="288"/>
      <c r="M27" s="289"/>
      <c r="N27" s="290"/>
      <c r="O27" s="290"/>
      <c r="P27" s="291"/>
      <c r="Q27" s="434"/>
      <c r="R27" s="414"/>
      <c r="S27" s="415"/>
      <c r="T27" s="416"/>
      <c r="U27" s="417"/>
      <c r="V27" s="432"/>
    </row>
    <row r="28" spans="2:22" ht="15" thickBot="1">
      <c r="B28" s="254"/>
      <c r="C28" s="419"/>
      <c r="D28" s="251"/>
      <c r="E28" s="251"/>
      <c r="F28" s="252"/>
      <c r="G28" s="253"/>
      <c r="H28" s="254"/>
      <c r="I28" s="255"/>
      <c r="J28" s="255"/>
      <c r="K28" s="256"/>
      <c r="L28" s="257"/>
      <c r="M28" s="258"/>
      <c r="N28" s="259"/>
      <c r="O28" s="259"/>
      <c r="P28" s="260"/>
      <c r="Q28" s="435"/>
      <c r="R28" s="421"/>
      <c r="S28" s="353"/>
      <c r="T28" s="422"/>
      <c r="U28" s="423"/>
      <c r="V28" s="436"/>
    </row>
    <row r="29" spans="2:22">
      <c r="K29" s="261"/>
      <c r="N29" s="261"/>
      <c r="O29" s="261"/>
      <c r="P29" s="261" t="s">
        <v>38</v>
      </c>
      <c r="Q29" s="262">
        <f>SUM(Q10:Q28)</f>
        <v>417.25436999999999</v>
      </c>
      <c r="R29" s="262"/>
      <c r="S29" s="262">
        <f>SUM(S10:S28)</f>
        <v>225.09354450000001</v>
      </c>
      <c r="T29" s="262">
        <f>SUM(T10:T28)</f>
        <v>0</v>
      </c>
      <c r="U29" s="262">
        <f>SUM(U10:U28)</f>
        <v>225.09354450000001</v>
      </c>
      <c r="V29" s="437"/>
    </row>
  </sheetData>
  <mergeCells count="3">
    <mergeCell ref="B3:U3"/>
    <mergeCell ref="H11:K11"/>
    <mergeCell ref="M11:P11"/>
  </mergeCells>
  <pageMargins left="0.7" right="0.7" top="0.75" bottom="0.75" header="0.3" footer="0.3"/>
  <pageSetup scale="3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V26"/>
  <sheetViews>
    <sheetView view="pageBreakPreview" zoomScale="70" zoomScaleNormal="100" zoomScaleSheetLayoutView="70" workbookViewId="0">
      <selection activeCell="D35" sqref="D35"/>
    </sheetView>
  </sheetViews>
  <sheetFormatPr defaultColWidth="9.109375" defaultRowHeight="14.4"/>
  <cols>
    <col min="1" max="1" width="2.109375" style="214" customWidth="1"/>
    <col min="2" max="2" width="4.5546875" style="214" customWidth="1"/>
    <col min="3" max="3" width="26.88671875" style="214" customWidth="1"/>
    <col min="4" max="4" width="34.44140625" style="214" bestFit="1" customWidth="1"/>
    <col min="5" max="5" width="12.33203125" style="214" customWidth="1"/>
    <col min="6" max="6" width="22.5546875" style="214" customWidth="1"/>
    <col min="7" max="7" width="10" style="214" customWidth="1"/>
    <col min="8" max="8" width="4" style="214" bestFit="1" customWidth="1"/>
    <col min="9" max="9" width="8" style="214" bestFit="1" customWidth="1"/>
    <col min="10" max="10" width="8" style="214"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7" width="12.109375" style="261" customWidth="1"/>
    <col min="18" max="18" width="12.109375" style="270" customWidth="1"/>
    <col min="19" max="19" width="12.109375" style="356" customWidth="1"/>
    <col min="20" max="20" width="12.109375" style="261" customWidth="1"/>
    <col min="21" max="21" width="15.6640625" style="261" customWidth="1"/>
    <col min="22" max="16384" width="9.109375" style="214"/>
  </cols>
  <sheetData>
    <row r="1" spans="2:21"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264" t="s">
        <v>157</v>
      </c>
      <c r="S1" s="343" t="s">
        <v>158</v>
      </c>
      <c r="T1" s="344" t="s">
        <v>132</v>
      </c>
      <c r="U1" s="343" t="s">
        <v>133</v>
      </c>
    </row>
    <row r="2" spans="2:21" ht="15" thickBot="1">
      <c r="B2" s="219" t="s">
        <v>320</v>
      </c>
      <c r="C2" s="220"/>
      <c r="D2" s="220"/>
      <c r="E2" s="220"/>
      <c r="F2" s="220"/>
      <c r="G2" s="221"/>
      <c r="H2" s="222" t="s">
        <v>122</v>
      </c>
      <c r="I2" s="223" t="s">
        <v>135</v>
      </c>
      <c r="J2" s="306" t="s">
        <v>321</v>
      </c>
      <c r="K2" s="224" t="s">
        <v>137</v>
      </c>
      <c r="L2" s="225"/>
      <c r="M2" s="226" t="s">
        <v>122</v>
      </c>
      <c r="N2" s="223" t="s">
        <v>135</v>
      </c>
      <c r="O2" s="223" t="s">
        <v>136</v>
      </c>
      <c r="P2" s="224" t="s">
        <v>137</v>
      </c>
      <c r="Q2" s="345"/>
      <c r="R2" s="265"/>
      <c r="S2" s="345"/>
      <c r="T2" s="346"/>
      <c r="U2" s="345" t="s">
        <v>138</v>
      </c>
    </row>
    <row r="3" spans="2:21">
      <c r="B3" s="228"/>
      <c r="C3" s="229"/>
      <c r="D3" s="229"/>
      <c r="E3" s="229"/>
      <c r="F3" s="230"/>
      <c r="G3" s="230"/>
      <c r="H3" s="228"/>
      <c r="I3" s="231"/>
      <c r="J3" s="307"/>
      <c r="K3" s="232"/>
      <c r="L3" s="233"/>
      <c r="M3" s="234"/>
      <c r="N3" s="229"/>
      <c r="O3" s="229"/>
      <c r="P3" s="232"/>
      <c r="Q3" s="358"/>
      <c r="R3" s="308"/>
      <c r="S3" s="341"/>
      <c r="T3" s="347"/>
      <c r="U3" s="348"/>
    </row>
    <row r="4" spans="2:21">
      <c r="B4" s="303">
        <v>1</v>
      </c>
      <c r="C4" s="236" t="s">
        <v>322</v>
      </c>
      <c r="D4" s="236" t="s">
        <v>190</v>
      </c>
      <c r="E4" s="236" t="s">
        <v>323</v>
      </c>
      <c r="F4" s="238" t="s">
        <v>192</v>
      </c>
      <c r="G4" s="239" t="s">
        <v>324</v>
      </c>
      <c r="H4" s="240">
        <v>1</v>
      </c>
      <c r="I4" s="241">
        <v>25.15</v>
      </c>
      <c r="J4" s="309">
        <v>1.4</v>
      </c>
      <c r="K4" s="243">
        <f>H4*I4*J4</f>
        <v>35.209999999999994</v>
      </c>
      <c r="L4" s="244"/>
      <c r="M4" s="245">
        <v>0</v>
      </c>
      <c r="N4" s="246">
        <v>0</v>
      </c>
      <c r="O4" s="246">
        <v>0</v>
      </c>
      <c r="P4" s="247">
        <f>M4*N4*O4</f>
        <v>0</v>
      </c>
      <c r="Q4" s="358">
        <f>K4-P4</f>
        <v>35.209999999999994</v>
      </c>
      <c r="R4" s="295">
        <v>1</v>
      </c>
      <c r="S4" s="341">
        <f>R4*Q4</f>
        <v>35.209999999999994</v>
      </c>
      <c r="T4" s="341">
        <v>35.209999999999994</v>
      </c>
      <c r="U4" s="350">
        <f>S4-T4</f>
        <v>0</v>
      </c>
    </row>
    <row r="5" spans="2:21">
      <c r="B5" s="285"/>
      <c r="C5" s="236" t="s">
        <v>244</v>
      </c>
      <c r="D5" s="236"/>
      <c r="E5" s="236"/>
      <c r="F5" s="238"/>
      <c r="G5" s="239"/>
      <c r="H5" s="240"/>
      <c r="I5" s="241"/>
      <c r="J5" s="309"/>
      <c r="K5" s="243"/>
      <c r="L5" s="244"/>
      <c r="M5" s="245"/>
      <c r="N5" s="246"/>
      <c r="O5" s="246"/>
      <c r="P5" s="247"/>
      <c r="Q5" s="358"/>
      <c r="R5" s="295"/>
      <c r="S5" s="341"/>
      <c r="T5" s="341"/>
      <c r="U5" s="342"/>
    </row>
    <row r="6" spans="2:21">
      <c r="B6" s="240"/>
      <c r="C6" s="237"/>
      <c r="D6" s="237"/>
      <c r="E6" s="237"/>
      <c r="F6" s="310"/>
      <c r="G6" s="311"/>
      <c r="H6" s="312"/>
      <c r="I6" s="313"/>
      <c r="J6" s="314"/>
      <c r="K6" s="315"/>
      <c r="L6" s="111"/>
      <c r="M6" s="316"/>
      <c r="N6" s="317"/>
      <c r="O6" s="317"/>
      <c r="P6" s="318"/>
      <c r="Q6" s="358"/>
      <c r="R6" s="319"/>
      <c r="S6" s="341"/>
      <c r="T6" s="349"/>
      <c r="U6" s="350"/>
    </row>
    <row r="7" spans="2:21">
      <c r="B7" s="303">
        <v>2</v>
      </c>
      <c r="C7" s="237" t="s">
        <v>322</v>
      </c>
      <c r="D7" s="237" t="s">
        <v>190</v>
      </c>
      <c r="E7" s="237" t="s">
        <v>325</v>
      </c>
      <c r="F7" s="310" t="s">
        <v>326</v>
      </c>
      <c r="G7" s="311"/>
      <c r="H7" s="312">
        <v>1</v>
      </c>
      <c r="I7" s="313">
        <v>28.9</v>
      </c>
      <c r="J7" s="314">
        <v>1.4</v>
      </c>
      <c r="K7" s="315">
        <f>H7*I7*J7</f>
        <v>40.459999999999994</v>
      </c>
      <c r="L7" s="111"/>
      <c r="M7" s="316">
        <v>0</v>
      </c>
      <c r="N7" s="317">
        <v>0</v>
      </c>
      <c r="O7" s="317">
        <v>0</v>
      </c>
      <c r="P7" s="318">
        <v>0</v>
      </c>
      <c r="Q7" s="358">
        <f>K7-P7</f>
        <v>40.459999999999994</v>
      </c>
      <c r="R7" s="319">
        <v>1</v>
      </c>
      <c r="S7" s="341">
        <f>R7*Q7</f>
        <v>40.459999999999994</v>
      </c>
      <c r="T7" s="349">
        <v>40.459999999999994</v>
      </c>
      <c r="U7" s="350">
        <f>S7-T7</f>
        <v>0</v>
      </c>
    </row>
    <row r="8" spans="2:21">
      <c r="B8" s="285"/>
      <c r="C8" s="237" t="s">
        <v>327</v>
      </c>
      <c r="D8" s="237"/>
      <c r="E8" s="237"/>
      <c r="F8" s="310"/>
      <c r="G8" s="311"/>
      <c r="H8" s="312"/>
      <c r="I8" s="313"/>
      <c r="J8" s="314"/>
      <c r="K8" s="315"/>
      <c r="L8" s="111"/>
      <c r="M8" s="316"/>
      <c r="N8" s="317"/>
      <c r="O8" s="317"/>
      <c r="P8" s="318"/>
      <c r="Q8" s="358"/>
      <c r="R8" s="319"/>
      <c r="S8" s="341"/>
      <c r="T8" s="349"/>
      <c r="U8" s="351"/>
    </row>
    <row r="9" spans="2:21">
      <c r="B9" s="240"/>
      <c r="C9" s="237"/>
      <c r="D9" s="320"/>
      <c r="E9" s="237"/>
      <c r="F9" s="310"/>
      <c r="G9" s="311"/>
      <c r="H9" s="312"/>
      <c r="I9" s="313"/>
      <c r="J9" s="314"/>
      <c r="K9" s="315"/>
      <c r="L9" s="111"/>
      <c r="M9" s="316"/>
      <c r="N9" s="317"/>
      <c r="O9" s="317"/>
      <c r="P9" s="318"/>
      <c r="Q9" s="358"/>
      <c r="R9" s="319"/>
      <c r="S9" s="341"/>
      <c r="T9" s="349"/>
      <c r="U9" s="352"/>
    </row>
    <row r="10" spans="2:21" s="533" customFormat="1">
      <c r="B10" s="520">
        <v>3</v>
      </c>
      <c r="C10" s="521" t="s">
        <v>328</v>
      </c>
      <c r="D10" s="521" t="s">
        <v>329</v>
      </c>
      <c r="E10" s="521" t="s">
        <v>330</v>
      </c>
      <c r="F10" s="523" t="s">
        <v>331</v>
      </c>
      <c r="G10" s="524"/>
      <c r="H10" s="520">
        <v>1</v>
      </c>
      <c r="I10" s="525">
        <v>86.03</v>
      </c>
      <c r="J10" s="526">
        <v>1.4</v>
      </c>
      <c r="K10" s="527">
        <v>120.44</v>
      </c>
      <c r="L10" s="528"/>
      <c r="M10" s="529">
        <v>0</v>
      </c>
      <c r="N10" s="530">
        <v>0</v>
      </c>
      <c r="O10" s="530">
        <v>0</v>
      </c>
      <c r="P10" s="531">
        <v>0</v>
      </c>
      <c r="Q10" s="538">
        <v>120.4378</v>
      </c>
      <c r="R10" s="539">
        <v>1</v>
      </c>
      <c r="S10" s="536">
        <f>R10*Q10</f>
        <v>120.4378</v>
      </c>
      <c r="T10" s="536">
        <v>84.306459999999987</v>
      </c>
      <c r="U10" s="537">
        <f>S10-T10</f>
        <v>36.131340000000009</v>
      </c>
    </row>
    <row r="11" spans="2:21" s="533" customFormat="1">
      <c r="B11" s="520"/>
      <c r="C11" s="521" t="s">
        <v>332</v>
      </c>
      <c r="D11" s="521"/>
      <c r="E11" s="521"/>
      <c r="F11" s="523"/>
      <c r="G11" s="524"/>
      <c r="H11" s="520"/>
      <c r="I11" s="525"/>
      <c r="J11" s="526"/>
      <c r="K11" s="527"/>
      <c r="L11" s="528"/>
      <c r="M11" s="529"/>
      <c r="N11" s="530"/>
      <c r="O11" s="530"/>
      <c r="P11" s="531"/>
      <c r="Q11" s="538"/>
      <c r="R11" s="539"/>
      <c r="S11" s="536"/>
      <c r="T11" s="536"/>
      <c r="U11" s="537"/>
    </row>
    <row r="12" spans="2:21" s="533" customFormat="1">
      <c r="B12" s="520"/>
      <c r="C12" s="521" t="s">
        <v>333</v>
      </c>
      <c r="D12" s="521"/>
      <c r="E12" s="521"/>
      <c r="F12" s="523"/>
      <c r="G12" s="524"/>
      <c r="H12" s="520"/>
      <c r="I12" s="525"/>
      <c r="J12" s="526"/>
      <c r="K12" s="527"/>
      <c r="L12" s="528"/>
      <c r="M12" s="529"/>
      <c r="N12" s="530"/>
      <c r="O12" s="530"/>
      <c r="P12" s="531"/>
      <c r="Q12" s="538"/>
      <c r="R12" s="539"/>
      <c r="S12" s="536"/>
      <c r="T12" s="536"/>
      <c r="U12" s="537"/>
    </row>
    <row r="13" spans="2:21">
      <c r="B13" s="240"/>
      <c r="C13" s="561" t="s">
        <v>409</v>
      </c>
      <c r="D13" s="248"/>
      <c r="E13" s="236"/>
      <c r="F13" s="238"/>
      <c r="G13" s="239"/>
      <c r="H13" s="240"/>
      <c r="I13" s="241"/>
      <c r="J13" s="309"/>
      <c r="K13" s="243"/>
      <c r="L13" s="244"/>
      <c r="M13" s="245"/>
      <c r="N13" s="246"/>
      <c r="O13" s="246"/>
      <c r="P13" s="247"/>
      <c r="Q13" s="358"/>
      <c r="R13" s="295"/>
      <c r="S13" s="341"/>
      <c r="T13" s="341"/>
      <c r="U13" s="342"/>
    </row>
    <row r="14" spans="2:21" s="474" customFormat="1">
      <c r="B14" s="458">
        <v>4</v>
      </c>
      <c r="C14" s="459" t="s">
        <v>328</v>
      </c>
      <c r="D14" s="459" t="s">
        <v>329</v>
      </c>
      <c r="E14" s="459" t="s">
        <v>330</v>
      </c>
      <c r="F14" s="461" t="s">
        <v>334</v>
      </c>
      <c r="G14" s="462"/>
      <c r="H14" s="458">
        <v>1</v>
      </c>
      <c r="I14" s="463">
        <v>25</v>
      </c>
      <c r="J14" s="464">
        <v>1.4</v>
      </c>
      <c r="K14" s="465">
        <v>35</v>
      </c>
      <c r="L14" s="466"/>
      <c r="M14" s="467">
        <v>0</v>
      </c>
      <c r="N14" s="468">
        <v>0</v>
      </c>
      <c r="O14" s="468">
        <v>0</v>
      </c>
      <c r="P14" s="469">
        <v>0</v>
      </c>
      <c r="Q14" s="482">
        <v>35</v>
      </c>
      <c r="R14" s="483">
        <v>0.2</v>
      </c>
      <c r="S14" s="479">
        <f>R14*Q14</f>
        <v>7</v>
      </c>
      <c r="T14" s="479">
        <v>7</v>
      </c>
      <c r="U14" s="480">
        <f>S14-T14</f>
        <v>0</v>
      </c>
    </row>
    <row r="15" spans="2:21" s="474" customFormat="1">
      <c r="B15" s="458"/>
      <c r="C15" s="459" t="s">
        <v>318</v>
      </c>
      <c r="D15" s="459"/>
      <c r="E15" s="459"/>
      <c r="F15" s="461"/>
      <c r="G15" s="462"/>
      <c r="H15" s="458"/>
      <c r="I15" s="463"/>
      <c r="J15" s="464"/>
      <c r="K15" s="465"/>
      <c r="L15" s="466"/>
      <c r="M15" s="467"/>
      <c r="N15" s="468"/>
      <c r="O15" s="468"/>
      <c r="P15" s="469"/>
      <c r="Q15" s="482"/>
      <c r="R15" s="483"/>
      <c r="S15" s="479"/>
      <c r="T15" s="479"/>
      <c r="U15" s="480"/>
    </row>
    <row r="16" spans="2:21">
      <c r="B16" s="240"/>
      <c r="C16" s="236"/>
      <c r="D16" s="248"/>
      <c r="E16" s="236"/>
      <c r="F16" s="238"/>
      <c r="G16" s="239"/>
      <c r="H16" s="240"/>
      <c r="I16" s="241"/>
      <c r="J16" s="309"/>
      <c r="K16" s="243"/>
      <c r="L16" s="244"/>
      <c r="M16" s="245"/>
      <c r="N16" s="246"/>
      <c r="O16" s="246"/>
      <c r="P16" s="247"/>
      <c r="Q16" s="358"/>
      <c r="R16" s="295"/>
      <c r="S16" s="341"/>
      <c r="T16" s="341"/>
      <c r="U16" s="342"/>
    </row>
    <row r="17" spans="2:22">
      <c r="B17" s="240">
        <v>4</v>
      </c>
      <c r="C17" s="236" t="s">
        <v>335</v>
      </c>
      <c r="D17" s="237" t="s">
        <v>190</v>
      </c>
      <c r="E17" s="236" t="s">
        <v>336</v>
      </c>
      <c r="F17" s="238" t="s">
        <v>337</v>
      </c>
      <c r="G17" s="239"/>
      <c r="H17" s="240">
        <v>1</v>
      </c>
      <c r="I17" s="241">
        <v>23.19</v>
      </c>
      <c r="J17" s="309">
        <v>1.4</v>
      </c>
      <c r="K17" s="243">
        <v>32.47</v>
      </c>
      <c r="L17" s="244"/>
      <c r="M17" s="245">
        <v>0</v>
      </c>
      <c r="N17" s="246">
        <v>0</v>
      </c>
      <c r="O17" s="246">
        <v>0</v>
      </c>
      <c r="P17" s="247">
        <v>0</v>
      </c>
      <c r="Q17" s="358">
        <v>32.47</v>
      </c>
      <c r="R17" s="295">
        <v>0.2</v>
      </c>
      <c r="S17" s="341">
        <f>R17*Q17</f>
        <v>6.4939999999999998</v>
      </c>
      <c r="T17" s="349">
        <v>6.4939999999999998</v>
      </c>
      <c r="U17" s="342">
        <f>S17-T17</f>
        <v>0</v>
      </c>
    </row>
    <row r="18" spans="2:22">
      <c r="B18" s="240"/>
      <c r="C18" s="237" t="s">
        <v>338</v>
      </c>
      <c r="D18" s="236"/>
      <c r="E18" s="236"/>
      <c r="F18" s="238"/>
      <c r="G18" s="239"/>
      <c r="H18" s="240"/>
      <c r="I18" s="241"/>
      <c r="J18" s="309"/>
      <c r="K18" s="243"/>
      <c r="L18" s="244"/>
      <c r="M18" s="245"/>
      <c r="N18" s="246"/>
      <c r="O18" s="246"/>
      <c r="P18" s="247"/>
      <c r="Q18" s="358"/>
      <c r="R18" s="295"/>
      <c r="S18" s="341"/>
      <c r="T18" s="349"/>
      <c r="U18" s="342"/>
    </row>
    <row r="19" spans="2:22">
      <c r="B19" s="240"/>
      <c r="C19" s="236"/>
      <c r="D19" s="248"/>
      <c r="E19" s="236"/>
      <c r="F19" s="238"/>
      <c r="G19" s="239"/>
      <c r="H19" s="240"/>
      <c r="I19" s="241"/>
      <c r="J19" s="309"/>
      <c r="K19" s="243"/>
      <c r="L19" s="244"/>
      <c r="M19" s="245"/>
      <c r="N19" s="246"/>
      <c r="O19" s="246"/>
      <c r="P19" s="247"/>
      <c r="Q19" s="358"/>
      <c r="R19" s="295"/>
      <c r="S19" s="341"/>
      <c r="T19" s="341"/>
      <c r="U19" s="342"/>
    </row>
    <row r="20" spans="2:22" s="474" customFormat="1">
      <c r="B20" s="458">
        <v>4</v>
      </c>
      <c r="C20" s="459" t="s">
        <v>397</v>
      </c>
      <c r="D20" s="460" t="s">
        <v>190</v>
      </c>
      <c r="E20" s="459" t="s">
        <v>398</v>
      </c>
      <c r="F20" s="461" t="s">
        <v>399</v>
      </c>
      <c r="G20" s="462"/>
      <c r="H20" s="458">
        <v>1</v>
      </c>
      <c r="I20" s="463">
        <v>2.8769999999999998</v>
      </c>
      <c r="J20" s="464">
        <v>1.4</v>
      </c>
      <c r="K20" s="465">
        <f t="shared" ref="K20" si="0">H20*I20*J20</f>
        <v>4.0277999999999992</v>
      </c>
      <c r="L20" s="466"/>
      <c r="M20" s="467">
        <v>0</v>
      </c>
      <c r="N20" s="468">
        <v>0</v>
      </c>
      <c r="O20" s="468">
        <v>0</v>
      </c>
      <c r="P20" s="469">
        <v>0</v>
      </c>
      <c r="Q20" s="470">
        <f t="shared" ref="Q20" si="1">K20-P20</f>
        <v>4.0277999999999992</v>
      </c>
      <c r="R20" s="471">
        <v>0.7</v>
      </c>
      <c r="S20" s="472">
        <f t="shared" ref="S20" si="2">R20*Q20</f>
        <v>2.8194599999999994</v>
      </c>
      <c r="T20" s="472">
        <v>0</v>
      </c>
      <c r="U20" s="472">
        <f t="shared" ref="U20" si="3">S20-T20</f>
        <v>2.8194599999999994</v>
      </c>
      <c r="V20" s="473"/>
    </row>
    <row r="21" spans="2:22" s="474" customFormat="1">
      <c r="B21" s="458"/>
      <c r="C21" s="459" t="s">
        <v>400</v>
      </c>
      <c r="D21" s="459"/>
      <c r="E21" s="459"/>
      <c r="F21" s="461"/>
      <c r="G21" s="462"/>
      <c r="H21" s="458"/>
      <c r="I21" s="463"/>
      <c r="J21" s="464"/>
      <c r="K21" s="464"/>
      <c r="L21" s="473"/>
      <c r="M21" s="475"/>
      <c r="N21" s="468"/>
      <c r="O21" s="468"/>
      <c r="P21" s="469"/>
      <c r="Q21" s="470"/>
      <c r="R21" s="471"/>
      <c r="S21" s="476"/>
      <c r="T21" s="476"/>
      <c r="U21" s="476"/>
      <c r="V21" s="473"/>
    </row>
    <row r="22" spans="2:22">
      <c r="B22" s="240"/>
      <c r="C22" s="236"/>
      <c r="D22" s="248"/>
      <c r="E22" s="236"/>
      <c r="F22" s="238"/>
      <c r="G22" s="239"/>
      <c r="H22" s="240"/>
      <c r="I22" s="241"/>
      <c r="J22" s="309"/>
      <c r="K22" s="243"/>
      <c r="L22" s="244"/>
      <c r="M22" s="245"/>
      <c r="N22" s="246"/>
      <c r="O22" s="246"/>
      <c r="P22" s="247"/>
      <c r="Q22" s="358"/>
      <c r="R22" s="295"/>
      <c r="S22" s="341"/>
      <c r="T22" s="341"/>
      <c r="U22" s="342"/>
    </row>
    <row r="23" spans="2:22">
      <c r="B23" s="240"/>
      <c r="C23" s="236"/>
      <c r="D23" s="236"/>
      <c r="E23" s="236"/>
      <c r="F23" s="238"/>
      <c r="G23" s="239"/>
      <c r="H23" s="240"/>
      <c r="I23" s="241"/>
      <c r="J23" s="309"/>
      <c r="K23" s="243"/>
      <c r="L23" s="244"/>
      <c r="M23" s="245"/>
      <c r="N23" s="246"/>
      <c r="O23" s="246"/>
      <c r="P23" s="247"/>
      <c r="Q23" s="358"/>
      <c r="R23" s="295"/>
      <c r="S23" s="341"/>
      <c r="T23" s="341"/>
      <c r="U23" s="342"/>
    </row>
    <row r="24" spans="2:22">
      <c r="B24" s="240"/>
      <c r="C24" s="236"/>
      <c r="D24" s="236"/>
      <c r="E24" s="237"/>
      <c r="F24" s="238"/>
      <c r="G24" s="239"/>
      <c r="H24" s="240"/>
      <c r="I24" s="241"/>
      <c r="J24" s="309"/>
      <c r="K24" s="243"/>
      <c r="L24" s="244"/>
      <c r="M24" s="245"/>
      <c r="N24" s="246"/>
      <c r="O24" s="246"/>
      <c r="P24" s="247"/>
      <c r="Q24" s="358"/>
      <c r="R24" s="295"/>
      <c r="S24" s="341"/>
      <c r="T24" s="341"/>
      <c r="U24" s="342"/>
    </row>
    <row r="25" spans="2:22" ht="15" customHeight="1" thickBot="1">
      <c r="B25" s="250"/>
      <c r="C25" s="251"/>
      <c r="D25" s="251"/>
      <c r="E25" s="251"/>
      <c r="F25" s="252"/>
      <c r="G25" s="253"/>
      <c r="H25" s="254"/>
      <c r="I25" s="255"/>
      <c r="J25" s="292"/>
      <c r="K25" s="256"/>
      <c r="L25" s="257"/>
      <c r="M25" s="258"/>
      <c r="N25" s="259"/>
      <c r="O25" s="259"/>
      <c r="P25" s="260"/>
      <c r="Q25" s="359"/>
      <c r="R25" s="296"/>
      <c r="S25" s="353"/>
      <c r="T25" s="354"/>
      <c r="U25" s="355"/>
    </row>
    <row r="26" spans="2:22">
      <c r="K26" s="261"/>
      <c r="N26" s="261"/>
      <c r="O26" s="261"/>
      <c r="P26" s="261" t="s">
        <v>38</v>
      </c>
      <c r="Q26" s="262">
        <f>SUM(Q3:Q25)</f>
        <v>267.60560000000004</v>
      </c>
      <c r="R26" s="268"/>
      <c r="S26" s="262">
        <f>SUM(S3:S25)</f>
        <v>212.42125999999999</v>
      </c>
      <c r="T26" s="262">
        <f>SUM(T3:T25)</f>
        <v>173.47045999999997</v>
      </c>
      <c r="U26" s="262">
        <f>SUM(U4:U25)</f>
        <v>38.950800000000008</v>
      </c>
    </row>
  </sheetData>
  <mergeCells count="2">
    <mergeCell ref="H1:K1"/>
    <mergeCell ref="M1:P1"/>
  </mergeCells>
  <printOptions horizontalCentered="1"/>
  <pageMargins left="0.25" right="0.25" top="0.75" bottom="0.75" header="0.3" footer="0.3"/>
  <pageSetup paperSize="9" scale="5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V56"/>
  <sheetViews>
    <sheetView tabSelected="1" view="pageBreakPreview" zoomScale="90" zoomScaleNormal="100" zoomScaleSheetLayoutView="90" workbookViewId="0">
      <selection activeCell="N3" activeCellId="1" sqref="O3 N3"/>
    </sheetView>
  </sheetViews>
  <sheetFormatPr defaultRowHeight="14.4"/>
  <cols>
    <col min="1" max="1" width="6.33203125" customWidth="1"/>
    <col min="2" max="2" width="48.88671875" customWidth="1"/>
    <col min="3" max="3" width="9.88671875" style="50" customWidth="1"/>
    <col min="4" max="4" width="13.6640625" style="50" customWidth="1"/>
    <col min="5" max="5" width="12.5546875" bestFit="1" customWidth="1"/>
    <col min="6" max="6" width="5.77734375" hidden="1" customWidth="1"/>
    <col min="7" max="7" width="6.5546875" hidden="1" customWidth="1"/>
    <col min="8" max="8" width="10.109375" hidden="1" customWidth="1"/>
    <col min="9" max="9" width="7.5546875" customWidth="1"/>
    <col min="10" max="10" width="11.109375" customWidth="1"/>
    <col min="11" max="11" width="2.44140625" customWidth="1"/>
    <col min="12" max="12" width="7.5546875" bestFit="1" customWidth="1"/>
    <col min="13" max="13" width="14.5546875" customWidth="1"/>
    <col min="14" max="14" width="7.5546875" bestFit="1" customWidth="1"/>
    <col min="15" max="15" width="14.5546875" customWidth="1"/>
    <col min="16" max="17" width="9.6640625" customWidth="1"/>
    <col min="18" max="18" width="14.5546875" customWidth="1"/>
    <col min="19" max="19" width="2.5546875" customWidth="1"/>
    <col min="20" max="21" width="9.6640625" customWidth="1"/>
    <col min="22" max="22" width="14.5546875" customWidth="1"/>
  </cols>
  <sheetData>
    <row r="1" spans="1:22">
      <c r="A1" t="s">
        <v>451</v>
      </c>
      <c r="R1" s="52" t="s">
        <v>453</v>
      </c>
      <c r="V1" s="51"/>
    </row>
    <row r="2" spans="1:22">
      <c r="A2" t="s">
        <v>452</v>
      </c>
      <c r="R2" s="52">
        <v>44866</v>
      </c>
      <c r="V2" s="52"/>
    </row>
    <row r="4" spans="1:22" s="54" customFormat="1">
      <c r="A4" s="595" t="s">
        <v>43</v>
      </c>
      <c r="B4" s="595" t="s">
        <v>44</v>
      </c>
      <c r="C4" s="597" t="s">
        <v>45</v>
      </c>
      <c r="D4" s="597"/>
      <c r="E4" s="597"/>
      <c r="F4" s="590" t="s">
        <v>46</v>
      </c>
      <c r="G4" s="591"/>
      <c r="H4" s="592"/>
      <c r="I4" s="598" t="s">
        <v>47</v>
      </c>
      <c r="J4" s="598"/>
      <c r="K4" s="53"/>
      <c r="L4" s="593" t="s">
        <v>48</v>
      </c>
      <c r="M4" s="594"/>
      <c r="N4" s="593" t="s">
        <v>49</v>
      </c>
      <c r="O4" s="594" t="s">
        <v>49</v>
      </c>
      <c r="P4" s="590" t="s">
        <v>50</v>
      </c>
      <c r="Q4" s="591"/>
      <c r="R4" s="592"/>
      <c r="T4" s="590" t="s">
        <v>412</v>
      </c>
      <c r="U4" s="591"/>
      <c r="V4" s="592"/>
    </row>
    <row r="5" spans="1:22" s="54" customFormat="1">
      <c r="A5" s="596"/>
      <c r="B5" s="596"/>
      <c r="C5" s="55" t="s">
        <v>51</v>
      </c>
      <c r="D5" s="55" t="s">
        <v>5</v>
      </c>
      <c r="E5" s="56" t="s">
        <v>52</v>
      </c>
      <c r="F5" s="57" t="s">
        <v>53</v>
      </c>
      <c r="G5" s="57" t="s">
        <v>51</v>
      </c>
      <c r="H5" s="57" t="s">
        <v>10</v>
      </c>
      <c r="I5" s="58" t="s">
        <v>51</v>
      </c>
      <c r="J5" s="58" t="s">
        <v>10</v>
      </c>
      <c r="K5" s="53"/>
      <c r="L5" s="59" t="s">
        <v>40</v>
      </c>
      <c r="M5" s="59" t="s">
        <v>6</v>
      </c>
      <c r="N5" s="59" t="s">
        <v>40</v>
      </c>
      <c r="O5" s="59" t="s">
        <v>6</v>
      </c>
      <c r="P5" s="57" t="s">
        <v>53</v>
      </c>
      <c r="Q5" s="59" t="s">
        <v>40</v>
      </c>
      <c r="R5" s="57" t="s">
        <v>10</v>
      </c>
      <c r="T5" s="73" t="s">
        <v>53</v>
      </c>
      <c r="U5" s="59" t="s">
        <v>40</v>
      </c>
      <c r="V5" s="73" t="s">
        <v>10</v>
      </c>
    </row>
    <row r="6" spans="1:22" s="97" customFormat="1">
      <c r="A6" s="91" t="s">
        <v>54</v>
      </c>
      <c r="B6" s="92" t="s">
        <v>55</v>
      </c>
      <c r="C6" s="93">
        <v>256.96732288401256</v>
      </c>
      <c r="D6" s="93">
        <v>319</v>
      </c>
      <c r="E6" s="94">
        <v>81973</v>
      </c>
      <c r="F6" s="95">
        <f t="shared" ref="F6:F10" si="0">H6/E6</f>
        <v>0.13702072633672063</v>
      </c>
      <c r="G6" s="96">
        <v>35.21</v>
      </c>
      <c r="H6" s="94">
        <v>11232</v>
      </c>
      <c r="I6" s="96">
        <f>C6-G6</f>
        <v>221.75732288401255</v>
      </c>
      <c r="J6" s="94">
        <f t="shared" ref="J6:J10" si="1">E6-H6</f>
        <v>70741</v>
      </c>
      <c r="K6" s="64"/>
      <c r="L6" s="94">
        <v>212.42125999999999</v>
      </c>
      <c r="M6" s="94">
        <v>67762.381939999992</v>
      </c>
      <c r="N6" s="94">
        <f>Q6-L6</f>
        <v>0</v>
      </c>
      <c r="O6" s="94">
        <f>R6-M6</f>
        <v>0</v>
      </c>
      <c r="P6" s="95">
        <v>0.86990665925867128</v>
      </c>
      <c r="Q6" s="94">
        <f>'EIFS - PARAPET'!S26</f>
        <v>212.42125999999999</v>
      </c>
      <c r="R6" s="94">
        <f>Q6*319</f>
        <v>67762.381939999992</v>
      </c>
      <c r="T6" s="95">
        <f>U6/C6</f>
        <v>0.17335302552892823</v>
      </c>
      <c r="U6" s="94">
        <f>C6-Q6</f>
        <v>44.546062884012571</v>
      </c>
      <c r="V6" s="94">
        <f>U6*D6</f>
        <v>14210.194060000011</v>
      </c>
    </row>
    <row r="7" spans="1:22" s="97" customFormat="1">
      <c r="A7" s="98" t="s">
        <v>56</v>
      </c>
      <c r="B7" s="99" t="s">
        <v>57</v>
      </c>
      <c r="C7" s="60">
        <f>E7/380</f>
        <v>766.00263157894733</v>
      </c>
      <c r="D7" s="60">
        <v>380</v>
      </c>
      <c r="E7" s="61">
        <v>291081</v>
      </c>
      <c r="F7" s="62">
        <f t="shared" si="0"/>
        <v>0</v>
      </c>
      <c r="G7" s="63"/>
      <c r="H7" s="61">
        <v>0</v>
      </c>
      <c r="I7" s="63">
        <f t="shared" ref="I7:I10" si="2">C7-G7</f>
        <v>766.00263157894733</v>
      </c>
      <c r="J7" s="61">
        <f t="shared" si="1"/>
        <v>291081</v>
      </c>
      <c r="K7" s="64"/>
      <c r="L7" s="61"/>
      <c r="M7" s="61">
        <v>0</v>
      </c>
      <c r="N7" s="61"/>
      <c r="O7" s="61">
        <f t="shared" ref="O7:O41" si="3">R7-M7</f>
        <v>0</v>
      </c>
      <c r="P7" s="62"/>
      <c r="Q7" s="61"/>
      <c r="R7" s="61">
        <v>0</v>
      </c>
      <c r="T7" s="62">
        <f t="shared" ref="T7:T16" si="4">U7/C7</f>
        <v>1</v>
      </c>
      <c r="U7" s="61">
        <f t="shared" ref="U7:U16" si="5">C7-Q7</f>
        <v>766.00263157894733</v>
      </c>
      <c r="V7" s="61">
        <f t="shared" ref="V7:V16" si="6">U7*D7</f>
        <v>291081</v>
      </c>
    </row>
    <row r="8" spans="1:22" s="97" customFormat="1">
      <c r="A8" s="98" t="s">
        <v>58</v>
      </c>
      <c r="B8" s="99" t="s">
        <v>59</v>
      </c>
      <c r="C8" s="63">
        <f>E8/32.16</f>
        <v>823.00995024875635</v>
      </c>
      <c r="D8" s="63">
        <v>32.159999999999997</v>
      </c>
      <c r="E8" s="61">
        <v>26468</v>
      </c>
      <c r="F8" s="62">
        <f t="shared" si="0"/>
        <v>7.3333837086292888E-2</v>
      </c>
      <c r="G8" s="63">
        <f>H8/32.16</f>
        <v>60.354477611940304</v>
      </c>
      <c r="H8" s="61">
        <v>1941</v>
      </c>
      <c r="I8" s="63">
        <f t="shared" si="2"/>
        <v>762.65547263681606</v>
      </c>
      <c r="J8" s="61">
        <f t="shared" si="1"/>
        <v>24527</v>
      </c>
      <c r="K8" s="64"/>
      <c r="L8" s="61">
        <v>172.30800000000002</v>
      </c>
      <c r="M8" s="61">
        <v>5541.4252800000004</v>
      </c>
      <c r="N8" s="61">
        <f>Q8-L8</f>
        <v>4.3519999999999754</v>
      </c>
      <c r="O8" s="61">
        <f t="shared" si="3"/>
        <v>139.96031999999923</v>
      </c>
      <c r="P8" s="62">
        <f>Q8/C8</f>
        <v>0.21465111077527577</v>
      </c>
      <c r="Q8" s="61">
        <v>176.66</v>
      </c>
      <c r="R8" s="61">
        <f>Q8*D8</f>
        <v>5681.3855999999996</v>
      </c>
      <c r="T8" s="62">
        <f t="shared" si="4"/>
        <v>0.78534888922472423</v>
      </c>
      <c r="U8" s="61">
        <f t="shared" si="5"/>
        <v>646.34995024875639</v>
      </c>
      <c r="V8" s="61">
        <f t="shared" si="6"/>
        <v>20786.614400000002</v>
      </c>
    </row>
    <row r="9" spans="1:22" s="97" customFormat="1">
      <c r="A9" s="98" t="s">
        <v>60</v>
      </c>
      <c r="B9" s="99" t="s">
        <v>61</v>
      </c>
      <c r="C9" s="60">
        <f>E9/319</f>
        <v>169.47021943573668</v>
      </c>
      <c r="D9" s="60">
        <v>319</v>
      </c>
      <c r="E9" s="61">
        <v>54061</v>
      </c>
      <c r="F9" s="62">
        <f t="shared" si="0"/>
        <v>0</v>
      </c>
      <c r="G9" s="63"/>
      <c r="H9" s="61">
        <v>0</v>
      </c>
      <c r="I9" s="63">
        <f t="shared" si="2"/>
        <v>169.47021943573668</v>
      </c>
      <c r="J9" s="61">
        <f t="shared" si="1"/>
        <v>54061</v>
      </c>
      <c r="K9" s="64"/>
      <c r="L9" s="61"/>
      <c r="M9" s="61">
        <v>0</v>
      </c>
      <c r="N9" s="61"/>
      <c r="O9" s="61">
        <f t="shared" si="3"/>
        <v>0</v>
      </c>
      <c r="P9" s="62"/>
      <c r="Q9" s="61"/>
      <c r="R9" s="61">
        <v>0</v>
      </c>
      <c r="S9" s="101"/>
      <c r="T9" s="62">
        <f t="shared" si="4"/>
        <v>1</v>
      </c>
      <c r="U9" s="61">
        <f t="shared" si="5"/>
        <v>169.47021943573668</v>
      </c>
      <c r="V9" s="61">
        <f t="shared" si="6"/>
        <v>54061</v>
      </c>
    </row>
    <row r="10" spans="1:22" s="97" customFormat="1">
      <c r="A10" s="102" t="s">
        <v>62</v>
      </c>
      <c r="B10" s="103" t="s">
        <v>63</v>
      </c>
      <c r="C10" s="104">
        <f>E10/319</f>
        <v>99.285266457680251</v>
      </c>
      <c r="D10" s="104">
        <v>319</v>
      </c>
      <c r="E10" s="105">
        <v>31672</v>
      </c>
      <c r="F10" s="106">
        <f t="shared" si="0"/>
        <v>0</v>
      </c>
      <c r="G10" s="107"/>
      <c r="H10" s="105">
        <v>0</v>
      </c>
      <c r="I10" s="107">
        <f t="shared" si="2"/>
        <v>99.285266457680251</v>
      </c>
      <c r="J10" s="105">
        <f t="shared" si="1"/>
        <v>31672</v>
      </c>
      <c r="K10" s="65"/>
      <c r="L10" s="105"/>
      <c r="M10" s="105">
        <v>0</v>
      </c>
      <c r="N10" s="105"/>
      <c r="O10" s="105">
        <f t="shared" si="3"/>
        <v>0</v>
      </c>
      <c r="P10" s="106"/>
      <c r="Q10" s="105"/>
      <c r="R10" s="105">
        <v>0</v>
      </c>
      <c r="S10" s="108"/>
      <c r="T10" s="106">
        <f t="shared" si="4"/>
        <v>1</v>
      </c>
      <c r="U10" s="105">
        <f t="shared" si="5"/>
        <v>99.285266457680251</v>
      </c>
      <c r="V10" s="105">
        <f t="shared" si="6"/>
        <v>31672</v>
      </c>
    </row>
    <row r="11" spans="1:22">
      <c r="A11" s="66" t="s">
        <v>65</v>
      </c>
      <c r="B11" s="67"/>
      <c r="C11" s="68"/>
      <c r="D11" s="68"/>
      <c r="E11" s="69">
        <f>SUM(E6:E10)</f>
        <v>485255</v>
      </c>
      <c r="F11" s="70">
        <f>H11/E11</f>
        <v>2.7146551812964319E-2</v>
      </c>
      <c r="G11" s="71"/>
      <c r="H11" s="69">
        <f>SUM(H6:H10)</f>
        <v>13173</v>
      </c>
      <c r="I11" s="71"/>
      <c r="J11" s="69">
        <f>SUM(J6:J10)</f>
        <v>472082</v>
      </c>
      <c r="K11" s="72"/>
      <c r="L11" s="69"/>
      <c r="M11" s="69">
        <v>73303.807219999988</v>
      </c>
      <c r="N11" s="69"/>
      <c r="O11" s="69">
        <f>SUM(O6:O10)</f>
        <v>139.96031999999923</v>
      </c>
      <c r="P11" s="70">
        <f>R11/E11</f>
        <v>0.15135087230425237</v>
      </c>
      <c r="Q11" s="71"/>
      <c r="R11" s="69">
        <f>SUM(R6:R10)</f>
        <v>73443.767539999986</v>
      </c>
      <c r="T11" s="70">
        <f>V11/E11</f>
        <v>0.84864825392834697</v>
      </c>
      <c r="U11" s="71"/>
      <c r="V11" s="69">
        <f>SUM(V6:V10)</f>
        <v>411810.80846000003</v>
      </c>
    </row>
    <row r="12" spans="1:22" s="97" customFormat="1">
      <c r="A12" s="98"/>
      <c r="B12" s="99"/>
      <c r="C12" s="60"/>
      <c r="D12" s="60"/>
      <c r="E12" s="61"/>
      <c r="F12" s="62"/>
      <c r="G12" s="63"/>
      <c r="H12" s="61"/>
      <c r="I12" s="63"/>
      <c r="J12" s="61"/>
      <c r="K12" s="64"/>
      <c r="L12" s="61"/>
      <c r="M12" s="61"/>
      <c r="N12" s="61"/>
      <c r="O12" s="61"/>
      <c r="P12" s="62"/>
      <c r="Q12" s="61"/>
      <c r="R12" s="61"/>
      <c r="T12" s="62"/>
      <c r="U12" s="61"/>
      <c r="V12" s="61"/>
    </row>
    <row r="13" spans="1:22" s="97" customFormat="1">
      <c r="A13" s="98"/>
      <c r="B13" s="99"/>
      <c r="C13" s="60"/>
      <c r="D13" s="60"/>
      <c r="E13" s="61"/>
      <c r="F13" s="62"/>
      <c r="G13" s="63"/>
      <c r="H13" s="61"/>
      <c r="I13" s="63"/>
      <c r="J13" s="61"/>
      <c r="K13" s="64"/>
      <c r="L13" s="61"/>
      <c r="M13" s="61"/>
      <c r="N13" s="61"/>
      <c r="O13" s="61"/>
      <c r="P13" s="62"/>
      <c r="Q13" s="61"/>
      <c r="R13" s="61"/>
      <c r="T13" s="62"/>
      <c r="U13" s="61"/>
      <c r="V13" s="61"/>
    </row>
    <row r="14" spans="1:22" s="97" customFormat="1">
      <c r="A14" s="100" t="s">
        <v>64</v>
      </c>
      <c r="B14" s="569"/>
      <c r="C14" s="60"/>
      <c r="D14" s="60"/>
      <c r="E14" s="61"/>
      <c r="F14" s="62"/>
      <c r="G14" s="63"/>
      <c r="H14" s="61"/>
      <c r="I14" s="63"/>
      <c r="J14" s="61"/>
      <c r="K14" s="64"/>
      <c r="L14" s="61"/>
      <c r="M14" s="61"/>
      <c r="N14" s="61"/>
      <c r="O14" s="61"/>
      <c r="P14" s="62"/>
      <c r="Q14" s="61"/>
      <c r="R14" s="61"/>
      <c r="T14" s="62"/>
      <c r="U14" s="61"/>
      <c r="V14" s="61"/>
    </row>
    <row r="15" spans="1:22" s="97" customFormat="1">
      <c r="A15" s="100" t="s">
        <v>450</v>
      </c>
      <c r="B15" s="569"/>
      <c r="C15" s="60"/>
      <c r="D15" s="60"/>
      <c r="E15" s="61"/>
      <c r="F15" s="62"/>
      <c r="G15" s="63"/>
      <c r="H15" s="61"/>
      <c r="I15" s="63"/>
      <c r="J15" s="61"/>
      <c r="K15" s="64"/>
      <c r="L15" s="61"/>
      <c r="M15" s="61"/>
      <c r="N15" s="61"/>
      <c r="O15" s="61"/>
      <c r="P15" s="62"/>
      <c r="Q15" s="61"/>
      <c r="R15" s="61"/>
      <c r="T15" s="62"/>
      <c r="U15" s="61"/>
      <c r="V15" s="61"/>
    </row>
    <row r="16" spans="1:22" s="97" customFormat="1">
      <c r="A16" s="98" t="s">
        <v>79</v>
      </c>
      <c r="B16" s="99" t="s">
        <v>66</v>
      </c>
      <c r="C16" s="60">
        <v>854</v>
      </c>
      <c r="D16" s="60">
        <v>450</v>
      </c>
      <c r="E16" s="61">
        <f>D16*C16</f>
        <v>384300</v>
      </c>
      <c r="F16" s="62"/>
      <c r="G16" s="63"/>
      <c r="H16" s="61"/>
      <c r="I16" s="63"/>
      <c r="J16" s="61"/>
      <c r="K16" s="64"/>
      <c r="L16" s="61">
        <v>209.71725442499999</v>
      </c>
      <c r="M16" s="61">
        <v>94372.764491249996</v>
      </c>
      <c r="N16" s="61">
        <f>Q16-L16</f>
        <v>130.62641357500004</v>
      </c>
      <c r="O16" s="61">
        <f t="shared" si="3"/>
        <v>58781.886108750026</v>
      </c>
      <c r="P16" s="62">
        <f>Q16/C16</f>
        <v>0.39852888524590169</v>
      </c>
      <c r="Q16" s="61">
        <v>340.34366800000004</v>
      </c>
      <c r="R16" s="61">
        <f>Q16*D16</f>
        <v>153154.65060000002</v>
      </c>
      <c r="T16" s="62">
        <f t="shared" si="4"/>
        <v>0.60147111475409842</v>
      </c>
      <c r="U16" s="61">
        <f t="shared" si="5"/>
        <v>513.65633200000002</v>
      </c>
      <c r="V16" s="61">
        <f t="shared" si="6"/>
        <v>231145.34940000001</v>
      </c>
    </row>
    <row r="17" spans="1:22" s="97" customFormat="1">
      <c r="A17" s="98" t="s">
        <v>401</v>
      </c>
      <c r="B17" s="99" t="s">
        <v>402</v>
      </c>
      <c r="C17" s="60">
        <v>422</v>
      </c>
      <c r="D17" s="60">
        <v>525</v>
      </c>
      <c r="E17" s="61">
        <f>D17*C17</f>
        <v>221550</v>
      </c>
      <c r="F17" s="62"/>
      <c r="G17" s="63"/>
      <c r="H17" s="61"/>
      <c r="I17" s="63"/>
      <c r="J17" s="61"/>
      <c r="K17" s="64"/>
      <c r="L17" s="61">
        <v>225.09354450000001</v>
      </c>
      <c r="M17" s="61">
        <v>118174.11086250001</v>
      </c>
      <c r="N17" s="61">
        <f>Q17-L17</f>
        <v>172.75884480000002</v>
      </c>
      <c r="O17" s="61">
        <f t="shared" ref="O17" si="7">R17-M17</f>
        <v>90698.393520000012</v>
      </c>
      <c r="P17" s="62">
        <f>Q17/C17</f>
        <v>0.94277817369668249</v>
      </c>
      <c r="Q17" s="61">
        <v>397.85238930000003</v>
      </c>
      <c r="R17" s="61">
        <f>Q17*D17</f>
        <v>208872.50438250002</v>
      </c>
      <c r="S17" s="101"/>
      <c r="T17" s="62"/>
      <c r="U17" s="61"/>
      <c r="V17" s="61"/>
    </row>
    <row r="18" spans="1:22" s="97" customFormat="1">
      <c r="A18" s="98" t="s">
        <v>403</v>
      </c>
      <c r="B18" s="99" t="s">
        <v>415</v>
      </c>
      <c r="C18" s="449"/>
      <c r="D18" s="449"/>
      <c r="E18" s="61">
        <v>73040</v>
      </c>
      <c r="F18" s="451"/>
      <c r="G18" s="452"/>
      <c r="H18" s="450"/>
      <c r="I18" s="452"/>
      <c r="J18" s="450"/>
      <c r="K18" s="64"/>
      <c r="L18" s="61"/>
      <c r="M18" s="61"/>
      <c r="N18" s="61"/>
      <c r="O18" s="61"/>
      <c r="P18" s="62"/>
      <c r="Q18" s="450"/>
      <c r="R18" s="61"/>
      <c r="S18" s="101"/>
      <c r="T18" s="451"/>
      <c r="U18" s="450"/>
      <c r="V18" s="450"/>
    </row>
    <row r="19" spans="1:22" s="97" customFormat="1">
      <c r="A19" s="98" t="s">
        <v>413</v>
      </c>
      <c r="B19" s="448" t="s">
        <v>416</v>
      </c>
      <c r="C19" s="449">
        <v>1</v>
      </c>
      <c r="D19" s="449">
        <v>25250</v>
      </c>
      <c r="E19" s="61">
        <f>D19*C19</f>
        <v>25250</v>
      </c>
      <c r="F19" s="451"/>
      <c r="G19" s="452"/>
      <c r="H19" s="450"/>
      <c r="I19" s="452"/>
      <c r="J19" s="450"/>
      <c r="K19" s="64"/>
      <c r="L19" s="61">
        <v>1</v>
      </c>
      <c r="M19" s="61">
        <v>25250</v>
      </c>
      <c r="N19" s="61">
        <f>Q19-L19</f>
        <v>0</v>
      </c>
      <c r="O19" s="61">
        <f t="shared" ref="O19" si="8">R19-M19</f>
        <v>0</v>
      </c>
      <c r="P19" s="62">
        <f>Q19/C19</f>
        <v>1</v>
      </c>
      <c r="Q19" s="450">
        <v>1</v>
      </c>
      <c r="R19" s="61">
        <f>Q19*D19</f>
        <v>25250</v>
      </c>
      <c r="S19" s="101"/>
      <c r="T19" s="451"/>
      <c r="U19" s="450"/>
      <c r="V19" s="450"/>
    </row>
    <row r="20" spans="1:22" s="97" customFormat="1">
      <c r="A20" s="98"/>
      <c r="B20" s="448"/>
      <c r="C20" s="449"/>
      <c r="D20" s="449"/>
      <c r="E20" s="450"/>
      <c r="F20" s="451"/>
      <c r="G20" s="452"/>
      <c r="H20" s="450"/>
      <c r="I20" s="452"/>
      <c r="J20" s="450"/>
      <c r="K20" s="64"/>
      <c r="L20" s="450"/>
      <c r="M20" s="450"/>
      <c r="N20" s="450"/>
      <c r="O20" s="450"/>
      <c r="P20" s="451"/>
      <c r="Q20" s="450"/>
      <c r="R20" s="450"/>
      <c r="S20" s="101"/>
      <c r="T20" s="451"/>
      <c r="U20" s="450"/>
      <c r="V20" s="450"/>
    </row>
    <row r="21" spans="1:22" s="97" customFormat="1">
      <c r="A21" s="98"/>
      <c r="B21" s="448"/>
      <c r="C21" s="449"/>
      <c r="D21" s="449"/>
      <c r="E21" s="450"/>
      <c r="F21" s="451"/>
      <c r="G21" s="452"/>
      <c r="H21" s="450"/>
      <c r="I21" s="452"/>
      <c r="J21" s="450"/>
      <c r="K21" s="64"/>
      <c r="L21" s="450"/>
      <c r="M21" s="450"/>
      <c r="N21" s="450"/>
      <c r="O21" s="450"/>
      <c r="P21" s="451"/>
      <c r="Q21" s="450"/>
      <c r="R21" s="450"/>
      <c r="S21" s="101"/>
      <c r="T21" s="451"/>
      <c r="U21" s="450"/>
      <c r="V21" s="450"/>
    </row>
    <row r="22" spans="1:22" s="97" customFormat="1" ht="27.6">
      <c r="A22" s="98">
        <f>+A19+1</f>
        <v>10</v>
      </c>
      <c r="B22" s="572" t="s">
        <v>417</v>
      </c>
      <c r="C22" s="449">
        <v>1</v>
      </c>
      <c r="D22" s="450">
        <v>34345</v>
      </c>
      <c r="E22" s="61">
        <f>D22*C22</f>
        <v>34345</v>
      </c>
      <c r="F22" s="451"/>
      <c r="G22" s="452"/>
      <c r="H22" s="450"/>
      <c r="I22" s="452"/>
      <c r="J22" s="450"/>
      <c r="K22" s="64"/>
      <c r="L22" s="450"/>
      <c r="M22" s="450"/>
      <c r="N22" s="61">
        <f>Q22-L22</f>
        <v>0.2</v>
      </c>
      <c r="O22" s="61">
        <f t="shared" ref="O22" si="9">R22-M22</f>
        <v>6869</v>
      </c>
      <c r="P22" s="62">
        <f>Q22/C22</f>
        <v>0.2</v>
      </c>
      <c r="Q22" s="450">
        <v>0.2</v>
      </c>
      <c r="R22" s="61">
        <f>Q22*D22</f>
        <v>6869</v>
      </c>
      <c r="S22" s="101"/>
      <c r="T22" s="451"/>
      <c r="U22" s="450"/>
      <c r="V22" s="450"/>
    </row>
    <row r="23" spans="1:22" s="97" customFormat="1">
      <c r="A23" s="98"/>
      <c r="B23" s="448"/>
      <c r="C23" s="449"/>
      <c r="D23" s="449"/>
      <c r="E23" s="450"/>
      <c r="F23" s="451"/>
      <c r="G23" s="452"/>
      <c r="H23" s="450"/>
      <c r="I23" s="452"/>
      <c r="J23" s="450"/>
      <c r="K23" s="64"/>
      <c r="L23" s="450"/>
      <c r="M23" s="450"/>
      <c r="N23" s="450"/>
      <c r="O23" s="450"/>
      <c r="P23" s="451"/>
      <c r="Q23" s="450"/>
      <c r="R23" s="450"/>
      <c r="S23" s="101"/>
      <c r="T23" s="451"/>
      <c r="U23" s="450"/>
      <c r="V23" s="450"/>
    </row>
    <row r="24" spans="1:22" s="97" customFormat="1">
      <c r="A24" s="100"/>
      <c r="B24" s="448"/>
      <c r="C24" s="449"/>
      <c r="D24" s="449"/>
      <c r="E24" s="450"/>
      <c r="F24" s="451"/>
      <c r="G24" s="452"/>
      <c r="H24" s="450"/>
      <c r="I24" s="452"/>
      <c r="J24" s="450"/>
      <c r="K24" s="64"/>
      <c r="L24" s="450"/>
      <c r="M24" s="450"/>
      <c r="N24" s="450"/>
      <c r="O24" s="450"/>
      <c r="P24" s="451"/>
      <c r="Q24" s="450"/>
      <c r="R24" s="450"/>
      <c r="S24" s="101"/>
      <c r="T24" s="451"/>
      <c r="U24" s="450"/>
      <c r="V24" s="450"/>
    </row>
    <row r="25" spans="1:22" s="97" customFormat="1">
      <c r="A25" s="98">
        <f>+A22+1</f>
        <v>11</v>
      </c>
      <c r="B25" s="448" t="s">
        <v>442</v>
      </c>
      <c r="C25" s="449">
        <v>1799.35</v>
      </c>
      <c r="D25" s="449">
        <v>175</v>
      </c>
      <c r="E25" s="61">
        <f t="shared" ref="E25:E33" si="10">D25*C25</f>
        <v>314886.25</v>
      </c>
      <c r="F25" s="451"/>
      <c r="G25" s="452"/>
      <c r="H25" s="450"/>
      <c r="I25" s="452"/>
      <c r="J25" s="450"/>
      <c r="K25" s="64"/>
      <c r="L25" s="450"/>
      <c r="M25" s="450"/>
      <c r="N25" s="61">
        <f t="shared" ref="N25:N31" si="11">Q25-L25</f>
        <v>141.15015</v>
      </c>
      <c r="O25" s="61">
        <f t="shared" ref="O25:O31" si="12">R25-M25</f>
        <v>24701.276249999999</v>
      </c>
      <c r="P25" s="62">
        <f>Q25/C25</f>
        <v>7.8445077389057163E-2</v>
      </c>
      <c r="Q25" s="61">
        <v>141.15015</v>
      </c>
      <c r="R25" s="61">
        <f>Q25*D25</f>
        <v>24701.276249999999</v>
      </c>
      <c r="S25" s="101"/>
      <c r="T25" s="451"/>
      <c r="U25" s="450"/>
      <c r="V25" s="450"/>
    </row>
    <row r="26" spans="1:22" s="97" customFormat="1">
      <c r="A26" s="98">
        <f>+A25+1</f>
        <v>12</v>
      </c>
      <c r="B26" s="448" t="s">
        <v>443</v>
      </c>
      <c r="C26" s="449">
        <v>638</v>
      </c>
      <c r="D26" s="449">
        <v>175</v>
      </c>
      <c r="E26" s="61">
        <f t="shared" si="10"/>
        <v>111650</v>
      </c>
      <c r="F26" s="451"/>
      <c r="G26" s="452"/>
      <c r="H26" s="450"/>
      <c r="I26" s="452"/>
      <c r="J26" s="450"/>
      <c r="K26" s="64"/>
      <c r="L26" s="450"/>
      <c r="M26" s="450"/>
      <c r="N26" s="61">
        <f t="shared" si="11"/>
        <v>0</v>
      </c>
      <c r="O26" s="61">
        <f t="shared" si="12"/>
        <v>0</v>
      </c>
      <c r="P26" s="62">
        <f t="shared" ref="P26:P31" si="13">Q26/C26</f>
        <v>0</v>
      </c>
      <c r="Q26" s="61"/>
      <c r="R26" s="61">
        <f>Q26*D26</f>
        <v>0</v>
      </c>
      <c r="S26" s="101"/>
      <c r="T26" s="451"/>
      <c r="U26" s="450"/>
      <c r="V26" s="450"/>
    </row>
    <row r="27" spans="1:22" s="97" customFormat="1">
      <c r="A27" s="98">
        <f t="shared" ref="A27:A31" si="14">+A26+1</f>
        <v>13</v>
      </c>
      <c r="B27" s="448" t="s">
        <v>444</v>
      </c>
      <c r="C27" s="449">
        <v>11.75</v>
      </c>
      <c r="D27" s="449">
        <v>270</v>
      </c>
      <c r="E27" s="61">
        <f t="shared" si="10"/>
        <v>3172.5</v>
      </c>
      <c r="F27" s="451"/>
      <c r="G27" s="452"/>
      <c r="H27" s="450"/>
      <c r="I27" s="452"/>
      <c r="J27" s="450"/>
      <c r="K27" s="64"/>
      <c r="L27" s="450"/>
      <c r="M27" s="450"/>
      <c r="N27" s="61">
        <f t="shared" si="11"/>
        <v>0</v>
      </c>
      <c r="O27" s="61">
        <f t="shared" si="12"/>
        <v>0</v>
      </c>
      <c r="P27" s="62">
        <f t="shared" si="13"/>
        <v>0</v>
      </c>
      <c r="Q27" s="450"/>
      <c r="R27" s="61">
        <f t="shared" ref="R27:R31" si="15">Q27*D27</f>
        <v>0</v>
      </c>
      <c r="S27" s="101"/>
      <c r="T27" s="451"/>
      <c r="U27" s="450"/>
      <c r="V27" s="450"/>
    </row>
    <row r="28" spans="1:22" s="97" customFormat="1">
      <c r="A28" s="98">
        <f t="shared" si="14"/>
        <v>14</v>
      </c>
      <c r="B28" s="448" t="s">
        <v>445</v>
      </c>
      <c r="C28" s="449">
        <v>25.807500000000001</v>
      </c>
      <c r="D28" s="449">
        <v>319</v>
      </c>
      <c r="E28" s="61">
        <f t="shared" si="10"/>
        <v>8232.5925000000007</v>
      </c>
      <c r="F28" s="451"/>
      <c r="G28" s="452"/>
      <c r="H28" s="450"/>
      <c r="I28" s="452"/>
      <c r="J28" s="450"/>
      <c r="K28" s="64"/>
      <c r="L28" s="450"/>
      <c r="M28" s="450"/>
      <c r="N28" s="61">
        <f t="shared" si="11"/>
        <v>18.065249999999999</v>
      </c>
      <c r="O28" s="61">
        <f t="shared" si="12"/>
        <v>5762.8147499999995</v>
      </c>
      <c r="P28" s="62">
        <f t="shared" si="13"/>
        <v>0.7</v>
      </c>
      <c r="Q28" s="450">
        <v>18.065249999999999</v>
      </c>
      <c r="R28" s="61">
        <f t="shared" si="15"/>
        <v>5762.8147499999995</v>
      </c>
      <c r="S28" s="101"/>
      <c r="T28" s="451"/>
      <c r="U28" s="450"/>
      <c r="V28" s="450"/>
    </row>
    <row r="29" spans="1:22" s="97" customFormat="1">
      <c r="A29" s="98">
        <f t="shared" si="14"/>
        <v>15</v>
      </c>
      <c r="B29" s="448" t="s">
        <v>446</v>
      </c>
      <c r="C29" s="449">
        <v>47.92</v>
      </c>
      <c r="D29" s="449">
        <v>295</v>
      </c>
      <c r="E29" s="61">
        <f t="shared" si="10"/>
        <v>14136.4</v>
      </c>
      <c r="F29" s="451"/>
      <c r="G29" s="452"/>
      <c r="H29" s="450"/>
      <c r="I29" s="452"/>
      <c r="J29" s="450"/>
      <c r="K29" s="64"/>
      <c r="L29" s="450"/>
      <c r="M29" s="450"/>
      <c r="N29" s="61">
        <f t="shared" si="11"/>
        <v>33.543124999999996</v>
      </c>
      <c r="O29" s="61">
        <f t="shared" si="12"/>
        <v>9895.2218749999993</v>
      </c>
      <c r="P29" s="62">
        <f t="shared" si="13"/>
        <v>0.69998174040066763</v>
      </c>
      <c r="Q29" s="450">
        <v>33.543124999999996</v>
      </c>
      <c r="R29" s="61">
        <f t="shared" si="15"/>
        <v>9895.2218749999993</v>
      </c>
      <c r="S29" s="101"/>
      <c r="T29" s="451"/>
      <c r="U29" s="450"/>
      <c r="V29" s="450"/>
    </row>
    <row r="30" spans="1:22" s="97" customFormat="1">
      <c r="A30" s="98">
        <f t="shared" si="14"/>
        <v>16</v>
      </c>
      <c r="B30" s="448" t="s">
        <v>447</v>
      </c>
      <c r="C30" s="449">
        <v>176.05</v>
      </c>
      <c r="D30" s="449">
        <v>175</v>
      </c>
      <c r="E30" s="61">
        <f t="shared" si="10"/>
        <v>30808.750000000004</v>
      </c>
      <c r="F30" s="451"/>
      <c r="G30" s="452"/>
      <c r="H30" s="450"/>
      <c r="I30" s="452"/>
      <c r="J30" s="450"/>
      <c r="K30" s="64"/>
      <c r="L30" s="450"/>
      <c r="M30" s="450"/>
      <c r="N30" s="61">
        <f t="shared" si="11"/>
        <v>158.43975750000001</v>
      </c>
      <c r="O30" s="61">
        <f t="shared" si="12"/>
        <v>27726.957562500003</v>
      </c>
      <c r="P30" s="62">
        <f t="shared" si="13"/>
        <v>0.89997022152797501</v>
      </c>
      <c r="Q30" s="450">
        <v>158.43975750000001</v>
      </c>
      <c r="R30" s="61">
        <f t="shared" si="15"/>
        <v>27726.957562500003</v>
      </c>
      <c r="S30" s="101"/>
      <c r="T30" s="451"/>
      <c r="U30" s="450"/>
      <c r="V30" s="450"/>
    </row>
    <row r="31" spans="1:22" s="97" customFormat="1">
      <c r="A31" s="98">
        <f t="shared" si="14"/>
        <v>17</v>
      </c>
      <c r="B31" s="448" t="s">
        <v>448</v>
      </c>
      <c r="C31" s="449">
        <v>47.2</v>
      </c>
      <c r="D31" s="449">
        <v>175</v>
      </c>
      <c r="E31" s="61">
        <f t="shared" si="10"/>
        <v>8260</v>
      </c>
      <c r="F31" s="451"/>
      <c r="G31" s="452"/>
      <c r="H31" s="450"/>
      <c r="I31" s="452"/>
      <c r="J31" s="450"/>
      <c r="K31" s="64"/>
      <c r="L31" s="450"/>
      <c r="M31" s="450"/>
      <c r="N31" s="61">
        <f t="shared" si="11"/>
        <v>0</v>
      </c>
      <c r="O31" s="61">
        <f t="shared" si="12"/>
        <v>0</v>
      </c>
      <c r="P31" s="62">
        <f t="shared" si="13"/>
        <v>0</v>
      </c>
      <c r="Q31" s="450">
        <v>0</v>
      </c>
      <c r="R31" s="61">
        <f t="shared" si="15"/>
        <v>0</v>
      </c>
      <c r="S31" s="101"/>
      <c r="T31" s="451"/>
      <c r="U31" s="450"/>
      <c r="V31" s="450"/>
    </row>
    <row r="32" spans="1:22" s="97" customFormat="1">
      <c r="A32" s="98"/>
      <c r="B32" s="448"/>
      <c r="C32" s="449"/>
      <c r="D32" s="449"/>
      <c r="E32" s="450"/>
      <c r="F32" s="451"/>
      <c r="G32" s="452"/>
      <c r="H32" s="450"/>
      <c r="I32" s="452"/>
      <c r="J32" s="450"/>
      <c r="K32" s="64"/>
      <c r="L32" s="450"/>
      <c r="M32" s="450"/>
      <c r="N32" s="450"/>
      <c r="O32" s="450"/>
      <c r="P32" s="451"/>
      <c r="Q32" s="450"/>
      <c r="R32" s="450"/>
      <c r="S32" s="101"/>
      <c r="T32" s="451"/>
      <c r="U32" s="450"/>
      <c r="V32" s="450"/>
    </row>
    <row r="33" spans="1:22" s="97" customFormat="1" ht="55.2">
      <c r="A33" s="98">
        <f>+A31+1</f>
        <v>18</v>
      </c>
      <c r="B33" s="572" t="s">
        <v>449</v>
      </c>
      <c r="C33" s="449">
        <v>33.44</v>
      </c>
      <c r="D33" s="449">
        <v>380</v>
      </c>
      <c r="E33" s="61">
        <f t="shared" si="10"/>
        <v>12707.199999999999</v>
      </c>
      <c r="F33" s="451"/>
      <c r="G33" s="452"/>
      <c r="H33" s="450"/>
      <c r="I33" s="452"/>
      <c r="J33" s="450"/>
      <c r="K33" s="64"/>
      <c r="L33" s="450"/>
      <c r="M33" s="450"/>
      <c r="N33" s="450"/>
      <c r="O33" s="450"/>
      <c r="P33" s="451">
        <v>0.75</v>
      </c>
      <c r="Q33" s="450">
        <f>P33*C33</f>
        <v>25.08</v>
      </c>
      <c r="R33" s="61">
        <f t="shared" ref="R33" si="16">Q33*D33</f>
        <v>9530.4</v>
      </c>
      <c r="S33" s="101"/>
      <c r="T33" s="451"/>
      <c r="U33" s="450"/>
      <c r="V33" s="450"/>
    </row>
    <row r="34" spans="1:22" s="97" customFormat="1">
      <c r="A34" s="98"/>
      <c r="B34" s="448"/>
      <c r="C34" s="449"/>
      <c r="D34" s="449"/>
      <c r="E34" s="450"/>
      <c r="F34" s="451"/>
      <c r="G34" s="452"/>
      <c r="H34" s="450"/>
      <c r="I34" s="452"/>
      <c r="J34" s="450"/>
      <c r="K34" s="64"/>
      <c r="L34" s="450"/>
      <c r="M34" s="450"/>
      <c r="N34" s="450"/>
      <c r="O34" s="450"/>
      <c r="P34" s="451"/>
      <c r="Q34" s="450"/>
      <c r="R34" s="450"/>
      <c r="S34" s="101"/>
      <c r="T34" s="451"/>
      <c r="U34" s="450"/>
      <c r="V34" s="450"/>
    </row>
    <row r="35" spans="1:22" s="97" customFormat="1">
      <c r="A35" s="100" t="s">
        <v>414</v>
      </c>
      <c r="B35" s="570"/>
      <c r="C35" s="449"/>
      <c r="D35" s="449"/>
      <c r="E35" s="450"/>
      <c r="F35" s="451"/>
      <c r="G35" s="452"/>
      <c r="H35" s="450"/>
      <c r="I35" s="452"/>
      <c r="J35" s="450"/>
      <c r="K35" s="64"/>
      <c r="L35" s="450"/>
      <c r="M35" s="450"/>
      <c r="N35" s="450"/>
      <c r="O35" s="450"/>
      <c r="P35" s="451"/>
      <c r="Q35" s="450"/>
      <c r="R35" s="450"/>
      <c r="S35" s="101"/>
      <c r="T35" s="451"/>
      <c r="U35" s="450"/>
      <c r="V35" s="450"/>
    </row>
    <row r="36" spans="1:22" s="97" customFormat="1">
      <c r="A36" s="98">
        <f>+A33+1</f>
        <v>19</v>
      </c>
      <c r="B36" s="99" t="s">
        <v>66</v>
      </c>
      <c r="C36" s="449">
        <v>1</v>
      </c>
      <c r="D36" s="449">
        <v>-140270</v>
      </c>
      <c r="E36" s="571">
        <v>-140270</v>
      </c>
      <c r="F36" s="451"/>
      <c r="G36" s="452"/>
      <c r="H36" s="450"/>
      <c r="I36" s="452"/>
      <c r="J36" s="450"/>
      <c r="K36" s="64"/>
      <c r="L36" s="450"/>
      <c r="M36" s="450"/>
      <c r="N36" s="61">
        <f t="shared" ref="N36:N38" si="17">Q36-L36</f>
        <v>0</v>
      </c>
      <c r="O36" s="61">
        <f t="shared" ref="O36:O38" si="18">R36-M36</f>
        <v>-13975.411683360657</v>
      </c>
      <c r="P36" s="451">
        <f>+P16/4</f>
        <v>9.9632221311475422E-2</v>
      </c>
      <c r="Q36" s="450"/>
      <c r="R36" s="450">
        <f>P36*E36</f>
        <v>-13975.411683360657</v>
      </c>
      <c r="S36" s="101"/>
      <c r="T36" s="451"/>
      <c r="U36" s="450"/>
      <c r="V36" s="450"/>
    </row>
    <row r="37" spans="1:22" s="97" customFormat="1">
      <c r="A37" s="98">
        <f>+A36+1</f>
        <v>20</v>
      </c>
      <c r="B37" s="99" t="s">
        <v>402</v>
      </c>
      <c r="C37" s="449">
        <v>1</v>
      </c>
      <c r="D37" s="449">
        <v>-286434</v>
      </c>
      <c r="E37" s="571">
        <v>-286434</v>
      </c>
      <c r="F37" s="451"/>
      <c r="G37" s="452"/>
      <c r="H37" s="450"/>
      <c r="I37" s="452"/>
      <c r="J37" s="450"/>
      <c r="K37" s="64"/>
      <c r="L37" s="450"/>
      <c r="M37" s="450"/>
      <c r="N37" s="61">
        <f t="shared" si="17"/>
        <v>0</v>
      </c>
      <c r="O37" s="61">
        <f t="shared" si="18"/>
        <v>-67510.93085115889</v>
      </c>
      <c r="P37" s="451">
        <f>+P17/4</f>
        <v>0.23569454342417062</v>
      </c>
      <c r="Q37" s="450"/>
      <c r="R37" s="450">
        <f>P37*E37</f>
        <v>-67510.93085115889</v>
      </c>
      <c r="S37" s="101"/>
      <c r="T37" s="451"/>
      <c r="U37" s="450"/>
      <c r="V37" s="450"/>
    </row>
    <row r="38" spans="1:22" s="97" customFormat="1">
      <c r="A38" s="98">
        <f>+A37+1</f>
        <v>21</v>
      </c>
      <c r="B38" s="99" t="s">
        <v>415</v>
      </c>
      <c r="C38" s="449">
        <v>1</v>
      </c>
      <c r="D38" s="449">
        <v>-73040</v>
      </c>
      <c r="E38" s="571">
        <v>-73040</v>
      </c>
      <c r="F38" s="451"/>
      <c r="G38" s="452"/>
      <c r="H38" s="450"/>
      <c r="I38" s="452"/>
      <c r="J38" s="450"/>
      <c r="K38" s="64"/>
      <c r="L38" s="450"/>
      <c r="M38" s="450"/>
      <c r="N38" s="61">
        <f t="shared" si="17"/>
        <v>0</v>
      </c>
      <c r="O38" s="61">
        <f t="shared" si="18"/>
        <v>0</v>
      </c>
      <c r="P38" s="451">
        <f>+P18</f>
        <v>0</v>
      </c>
      <c r="Q38" s="450"/>
      <c r="R38" s="450">
        <f>P38*E38</f>
        <v>0</v>
      </c>
      <c r="S38" s="101"/>
      <c r="T38" s="451"/>
      <c r="U38" s="450"/>
      <c r="V38" s="450"/>
    </row>
    <row r="39" spans="1:22" s="97" customFormat="1">
      <c r="A39" s="447"/>
      <c r="B39" s="448"/>
      <c r="C39" s="449"/>
      <c r="D39" s="449"/>
      <c r="E39" s="450"/>
      <c r="F39" s="451"/>
      <c r="G39" s="452"/>
      <c r="H39" s="450"/>
      <c r="I39" s="452"/>
      <c r="J39" s="450"/>
      <c r="K39" s="64"/>
      <c r="L39" s="450"/>
      <c r="M39" s="450"/>
      <c r="N39" s="450"/>
      <c r="O39" s="450"/>
      <c r="P39" s="451"/>
      <c r="Q39" s="450"/>
      <c r="R39" s="450"/>
      <c r="S39" s="101"/>
      <c r="T39" s="451"/>
      <c r="U39" s="450"/>
      <c r="V39" s="450"/>
    </row>
    <row r="40" spans="1:22">
      <c r="A40" s="109"/>
      <c r="B40" s="110"/>
      <c r="C40" s="104"/>
      <c r="D40" s="104"/>
      <c r="E40" s="105"/>
      <c r="F40" s="106"/>
      <c r="G40" s="107"/>
      <c r="H40" s="105"/>
      <c r="I40" s="107"/>
      <c r="J40" s="105"/>
      <c r="K40" s="65"/>
      <c r="L40" s="105"/>
      <c r="M40" s="105"/>
      <c r="N40" s="105"/>
      <c r="O40" s="105"/>
      <c r="P40" s="106"/>
      <c r="Q40" s="105"/>
      <c r="R40" s="105"/>
      <c r="S40" s="111"/>
      <c r="T40" s="106"/>
      <c r="U40" s="105"/>
      <c r="V40" s="105"/>
    </row>
    <row r="41" spans="1:22">
      <c r="A41" s="66" t="s">
        <v>65</v>
      </c>
      <c r="B41" s="67"/>
      <c r="C41" s="68"/>
      <c r="D41" s="68"/>
      <c r="E41" s="69">
        <f>SUM(E16:E40)</f>
        <v>742594.69249999989</v>
      </c>
      <c r="F41" s="70"/>
      <c r="G41" s="71"/>
      <c r="H41" s="69"/>
      <c r="I41" s="71"/>
      <c r="J41" s="69"/>
      <c r="K41" s="72"/>
      <c r="L41" s="69"/>
      <c r="M41" s="69">
        <f>SUM(M14:M40)</f>
        <v>237796.87535375002</v>
      </c>
      <c r="N41" s="69"/>
      <c r="O41" s="69">
        <f t="shared" si="3"/>
        <v>152479.60753173049</v>
      </c>
      <c r="P41" s="70">
        <f>R41/E41</f>
        <v>0.52555786733619914</v>
      </c>
      <c r="Q41" s="71"/>
      <c r="R41" s="69">
        <f>SUM(R16:R40)</f>
        <v>390276.48288548051</v>
      </c>
      <c r="T41" s="70">
        <f>V41/E41</f>
        <v>0.31126717135808246</v>
      </c>
      <c r="U41" s="71"/>
      <c r="V41" s="69">
        <f>SUM(V16:V40)</f>
        <v>231145.34940000001</v>
      </c>
    </row>
    <row r="42" spans="1:22">
      <c r="G42" s="50"/>
      <c r="Q42" s="50"/>
      <c r="U42" s="50"/>
    </row>
    <row r="43" spans="1:22" ht="27.6">
      <c r="B43" s="372" t="s">
        <v>339</v>
      </c>
      <c r="C43" s="373">
        <v>422</v>
      </c>
      <c r="D43" s="373">
        <v>525</v>
      </c>
      <c r="E43" s="373">
        <f>PRODUCT(C43:D43)</f>
        <v>221550</v>
      </c>
    </row>
    <row r="44" spans="1:22" ht="27.6">
      <c r="B44" s="372" t="s">
        <v>340</v>
      </c>
      <c r="C44" s="373">
        <v>854</v>
      </c>
      <c r="D44" s="373">
        <v>450</v>
      </c>
      <c r="E44" s="373">
        <f>PRODUCT(C44:D44)</f>
        <v>384300</v>
      </c>
    </row>
    <row r="45" spans="1:22" ht="27.6">
      <c r="B45" s="372" t="s">
        <v>341</v>
      </c>
      <c r="C45" s="373">
        <v>176</v>
      </c>
      <c r="D45" s="373">
        <v>415</v>
      </c>
      <c r="E45" s="373">
        <f>PRODUCT(C45:D45)</f>
        <v>73040</v>
      </c>
    </row>
    <row r="46" spans="1:22">
      <c r="B46" s="372"/>
      <c r="C46" s="373"/>
      <c r="D46" s="373"/>
      <c r="E46" s="373"/>
    </row>
    <row r="47" spans="1:22" ht="28.8" customHeight="1">
      <c r="B47" s="372" t="s">
        <v>342</v>
      </c>
      <c r="C47" s="373">
        <v>1</v>
      </c>
      <c r="D47" s="373">
        <v>12819</v>
      </c>
      <c r="E47" s="373">
        <f>PRODUCT(C47:D47)</f>
        <v>12819</v>
      </c>
    </row>
    <row r="48" spans="1:22">
      <c r="B48" s="371"/>
      <c r="E48" s="50"/>
    </row>
    <row r="49" spans="2:5">
      <c r="B49" s="371"/>
      <c r="E49" s="50"/>
    </row>
    <row r="50" spans="2:5">
      <c r="B50" s="371"/>
      <c r="E50" s="50"/>
    </row>
    <row r="51" spans="2:5">
      <c r="B51" s="371"/>
      <c r="E51" s="50"/>
    </row>
    <row r="52" spans="2:5">
      <c r="E52" s="50"/>
    </row>
    <row r="53" spans="2:5">
      <c r="E53" s="50"/>
    </row>
    <row r="54" spans="2:5">
      <c r="B54" t="s">
        <v>417</v>
      </c>
      <c r="E54" s="50"/>
    </row>
    <row r="55" spans="2:5">
      <c r="E55" s="50"/>
    </row>
    <row r="56" spans="2:5">
      <c r="E56" s="50"/>
    </row>
  </sheetData>
  <mergeCells count="9">
    <mergeCell ref="T4:V4"/>
    <mergeCell ref="N4:O4"/>
    <mergeCell ref="P4:R4"/>
    <mergeCell ref="A4:A5"/>
    <mergeCell ref="B4:B5"/>
    <mergeCell ref="C4:E4"/>
    <mergeCell ref="F4:H4"/>
    <mergeCell ref="I4:J4"/>
    <mergeCell ref="L4:M4"/>
  </mergeCells>
  <conditionalFormatting sqref="T1:T1048576">
    <cfRule type="cellIs" dxfId="0" priority="1" operator="lessThan">
      <formula>0.1</formula>
    </cfRule>
  </conditionalFormatting>
  <pageMargins left="0.7" right="0.7" top="0.75" bottom="0.75" header="0.3" footer="0.3"/>
  <pageSetup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93"/>
  <sheetViews>
    <sheetView topLeftCell="A4" zoomScale="70" zoomScaleNormal="70" workbookViewId="0">
      <selection activeCell="F33" sqref="F33"/>
    </sheetView>
  </sheetViews>
  <sheetFormatPr defaultColWidth="9.109375" defaultRowHeight="14.4"/>
  <cols>
    <col min="1" max="1" width="2.109375" style="214" customWidth="1"/>
    <col min="2" max="2" width="4.5546875" style="214" customWidth="1"/>
    <col min="3" max="3" width="26.33203125" style="214" customWidth="1"/>
    <col min="4" max="4" width="22" style="214" customWidth="1"/>
    <col min="5" max="5" width="13.6640625" style="214" customWidth="1"/>
    <col min="6" max="6" width="20.88671875" style="214" customWidth="1"/>
    <col min="7" max="7" width="9.88671875" style="214" customWidth="1"/>
    <col min="8" max="8" width="3.88671875" style="214" customWidth="1"/>
    <col min="9" max="9" width="6.88671875" style="214" customWidth="1"/>
    <col min="10" max="10" width="7.88671875" style="214" bestFit="1" customWidth="1"/>
    <col min="11" max="11" width="8.88671875" style="214" customWidth="1"/>
    <col min="12" max="12" width="12.44140625" style="214" customWidth="1"/>
    <col min="13" max="13" width="3.88671875" style="215" customWidth="1"/>
    <col min="14" max="14" width="6.88671875" style="214" customWidth="1"/>
    <col min="15" max="15" width="7.88671875" style="214" bestFit="1" customWidth="1"/>
    <col min="16" max="16" width="8.88671875" style="214" customWidth="1"/>
    <col min="17" max="17" width="13.33203125" style="425" customWidth="1"/>
    <col min="18" max="21" width="12.88671875" style="214" customWidth="1"/>
    <col min="22" max="22" width="12.5546875" style="214" customWidth="1"/>
    <col min="23" max="16384" width="9.109375" style="214"/>
  </cols>
  <sheetData>
    <row r="1" spans="2:22">
      <c r="Q1" s="214"/>
    </row>
    <row r="2" spans="2:22" ht="15.6">
      <c r="Q2" s="377"/>
      <c r="R2" s="564"/>
      <c r="S2" s="564"/>
      <c r="T2" s="564"/>
      <c r="U2" s="564"/>
    </row>
    <row r="3" spans="2:22" ht="15.6">
      <c r="B3" s="602" t="s">
        <v>347</v>
      </c>
      <c r="C3" s="602"/>
      <c r="D3" s="602"/>
      <c r="E3" s="602"/>
      <c r="F3" s="602"/>
      <c r="G3" s="602"/>
      <c r="H3" s="602"/>
      <c r="I3" s="602"/>
      <c r="J3" s="602"/>
      <c r="K3" s="602"/>
      <c r="L3" s="602"/>
      <c r="M3" s="602"/>
      <c r="N3" s="602"/>
      <c r="O3" s="602"/>
      <c r="P3" s="602"/>
      <c r="Q3" s="602"/>
      <c r="R3" s="602"/>
      <c r="S3" s="602"/>
      <c r="T3" s="602"/>
      <c r="U3" s="602"/>
    </row>
    <row r="4" spans="2:22" ht="15.6">
      <c r="B4" s="564"/>
      <c r="C4" s="564"/>
      <c r="D4" s="564"/>
      <c r="E4" s="564"/>
      <c r="F4" s="564"/>
      <c r="G4" s="564"/>
      <c r="H4" s="564"/>
      <c r="I4" s="564"/>
      <c r="J4" s="564"/>
      <c r="K4" s="564"/>
      <c r="L4" s="564"/>
      <c r="M4" s="379"/>
      <c r="N4" s="564"/>
      <c r="O4" s="564"/>
      <c r="P4" s="564"/>
      <c r="Q4" s="380"/>
      <c r="R4" s="116"/>
      <c r="S4" s="116"/>
      <c r="T4" s="116"/>
      <c r="U4" s="116"/>
    </row>
    <row r="5" spans="2:22">
      <c r="B5" s="115" t="s">
        <v>348</v>
      </c>
      <c r="C5" s="117"/>
      <c r="D5" s="116" t="s">
        <v>349</v>
      </c>
      <c r="E5" s="117" t="s">
        <v>350</v>
      </c>
      <c r="F5" s="117"/>
      <c r="G5" s="381"/>
      <c r="H5" s="381"/>
      <c r="I5" s="381"/>
      <c r="J5" s="116"/>
      <c r="K5" s="116"/>
      <c r="L5" s="116"/>
      <c r="M5" s="382"/>
      <c r="N5" s="116"/>
      <c r="O5" s="116"/>
      <c r="P5" s="116"/>
      <c r="Q5" s="380"/>
      <c r="R5" s="116"/>
      <c r="S5" s="116"/>
      <c r="T5" s="116"/>
      <c r="U5" s="116"/>
    </row>
    <row r="6" spans="2:22">
      <c r="B6" s="115" t="s">
        <v>351</v>
      </c>
      <c r="C6" s="117"/>
      <c r="D6" s="116" t="s">
        <v>349</v>
      </c>
      <c r="E6" s="117" t="s">
        <v>352</v>
      </c>
      <c r="F6" s="117"/>
      <c r="G6" s="381"/>
      <c r="H6" s="381"/>
      <c r="I6" s="381"/>
      <c r="J6" s="116"/>
      <c r="K6" s="116"/>
      <c r="L6" s="116"/>
      <c r="M6" s="382"/>
      <c r="N6" s="116"/>
      <c r="O6" s="116"/>
      <c r="P6" s="116"/>
      <c r="Q6" s="380"/>
      <c r="R6" s="116"/>
      <c r="S6" s="116"/>
      <c r="T6" s="116"/>
      <c r="U6" s="116"/>
    </row>
    <row r="7" spans="2:22">
      <c r="B7" s="115" t="s">
        <v>353</v>
      </c>
      <c r="C7" s="117"/>
      <c r="D7" s="116" t="s">
        <v>349</v>
      </c>
      <c r="E7" s="117" t="s">
        <v>354</v>
      </c>
      <c r="F7" s="117"/>
      <c r="G7" s="381"/>
      <c r="H7" s="381"/>
      <c r="I7" s="381"/>
      <c r="J7" s="116"/>
      <c r="K7" s="116"/>
      <c r="L7" s="116"/>
      <c r="M7" s="382"/>
      <c r="N7" s="116"/>
      <c r="O7" s="116"/>
      <c r="P7" s="116"/>
      <c r="Q7" s="380"/>
      <c r="R7" s="116"/>
      <c r="S7" s="116"/>
    </row>
    <row r="8" spans="2:22">
      <c r="B8" s="115" t="s">
        <v>355</v>
      </c>
      <c r="C8" s="117"/>
      <c r="D8" s="116" t="s">
        <v>349</v>
      </c>
      <c r="E8" s="117" t="s">
        <v>356</v>
      </c>
      <c r="F8" s="117"/>
      <c r="G8" s="381"/>
      <c r="H8" s="381"/>
      <c r="I8" s="381"/>
      <c r="J8" s="116"/>
      <c r="K8" s="116"/>
      <c r="L8" s="116"/>
      <c r="M8" s="382"/>
      <c r="N8" s="116"/>
      <c r="O8" s="116"/>
      <c r="P8" s="116"/>
      <c r="Q8" s="380"/>
      <c r="R8" s="116"/>
      <c r="S8" s="116"/>
    </row>
    <row r="9" spans="2:22">
      <c r="B9" s="383"/>
      <c r="C9" s="384"/>
      <c r="D9" s="116"/>
      <c r="E9" s="116"/>
      <c r="F9" s="116"/>
      <c r="G9" s="116"/>
      <c r="H9" s="116"/>
      <c r="I9" s="116"/>
      <c r="J9" s="116"/>
      <c r="K9" s="116"/>
      <c r="L9" s="116"/>
      <c r="M9" s="382"/>
      <c r="N9" s="116"/>
      <c r="O9" s="116"/>
      <c r="P9" s="116"/>
      <c r="Q9" s="380"/>
      <c r="R9" s="116"/>
      <c r="S9" s="116"/>
    </row>
    <row r="10" spans="2:22" ht="15" thickBot="1">
      <c r="B10" s="385" t="s">
        <v>418</v>
      </c>
      <c r="P10" s="386"/>
      <c r="Q10" s="380"/>
      <c r="R10" s="116"/>
      <c r="S10" s="116"/>
      <c r="T10" s="387" t="s">
        <v>357</v>
      </c>
      <c r="U10" s="388" t="s">
        <v>419</v>
      </c>
    </row>
    <row r="11" spans="2:22" ht="53.4" thickBot="1">
      <c r="B11" s="562" t="s">
        <v>122</v>
      </c>
      <c r="C11" s="217" t="s">
        <v>123</v>
      </c>
      <c r="D11" s="217" t="s">
        <v>420</v>
      </c>
      <c r="E11" s="562" t="s">
        <v>125</v>
      </c>
      <c r="F11" s="562" t="s">
        <v>126</v>
      </c>
      <c r="G11" s="562" t="s">
        <v>127</v>
      </c>
      <c r="H11" s="599" t="s">
        <v>128</v>
      </c>
      <c r="I11" s="600"/>
      <c r="J11" s="600"/>
      <c r="K11" s="601"/>
      <c r="L11" s="563" t="s">
        <v>129</v>
      </c>
      <c r="M11" s="599" t="s">
        <v>130</v>
      </c>
      <c r="N11" s="600"/>
      <c r="O11" s="600"/>
      <c r="P11" s="601"/>
      <c r="Q11" s="389" t="s">
        <v>131</v>
      </c>
      <c r="R11" s="390" t="s">
        <v>167</v>
      </c>
      <c r="S11" s="562" t="s">
        <v>168</v>
      </c>
      <c r="T11" s="391" t="s">
        <v>169</v>
      </c>
      <c r="U11" s="392" t="s">
        <v>170</v>
      </c>
      <c r="V11" s="562" t="s">
        <v>359</v>
      </c>
    </row>
    <row r="12" spans="2:22" ht="15" thickBot="1">
      <c r="B12" s="573" t="s">
        <v>421</v>
      </c>
      <c r="C12" s="220"/>
      <c r="D12" s="220"/>
      <c r="E12" s="220"/>
      <c r="F12" s="220"/>
      <c r="G12" s="221"/>
      <c r="H12" s="222" t="s">
        <v>122</v>
      </c>
      <c r="I12" s="223" t="s">
        <v>135</v>
      </c>
      <c r="J12" s="223" t="s">
        <v>136</v>
      </c>
      <c r="K12" s="224" t="s">
        <v>137</v>
      </c>
      <c r="L12" s="225"/>
      <c r="M12" s="226" t="s">
        <v>122</v>
      </c>
      <c r="N12" s="223" t="s">
        <v>135</v>
      </c>
      <c r="O12" s="223" t="s">
        <v>136</v>
      </c>
      <c r="P12" s="224" t="s">
        <v>137</v>
      </c>
      <c r="Q12" s="394"/>
      <c r="R12" s="395"/>
      <c r="S12" s="227"/>
      <c r="T12" s="396"/>
      <c r="U12" s="397" t="s">
        <v>138</v>
      </c>
      <c r="V12" s="227"/>
    </row>
    <row r="13" spans="2:22">
      <c r="B13" s="228"/>
      <c r="C13" s="229"/>
      <c r="D13" s="229"/>
      <c r="E13" s="229"/>
      <c r="F13" s="230"/>
      <c r="G13" s="230"/>
      <c r="H13" s="228"/>
      <c r="I13" s="398"/>
      <c r="J13" s="398"/>
      <c r="K13" s="232"/>
      <c r="L13" s="233"/>
      <c r="M13" s="234"/>
      <c r="N13" s="229"/>
      <c r="O13" s="229"/>
      <c r="P13" s="232"/>
      <c r="Q13" s="426"/>
      <c r="R13" s="400"/>
      <c r="S13" s="401"/>
      <c r="T13" s="402"/>
      <c r="U13" s="403"/>
      <c r="V13" s="404"/>
    </row>
    <row r="14" spans="2:22" ht="28.8">
      <c r="B14" s="574">
        <v>1</v>
      </c>
      <c r="C14" s="575" t="s">
        <v>422</v>
      </c>
      <c r="D14" s="576" t="s">
        <v>423</v>
      </c>
      <c r="E14" s="272" t="s">
        <v>424</v>
      </c>
      <c r="F14" s="272" t="s">
        <v>425</v>
      </c>
      <c r="G14" s="274"/>
      <c r="H14" s="275">
        <v>1</v>
      </c>
      <c r="I14" s="577">
        <v>9.3000000000000007</v>
      </c>
      <c r="J14">
        <v>2.7749999999999999</v>
      </c>
      <c r="K14" s="243">
        <f>H14*I14*J14</f>
        <v>25.807500000000001</v>
      </c>
      <c r="L14" s="244"/>
      <c r="M14" s="245">
        <v>0</v>
      </c>
      <c r="N14" s="246">
        <v>0</v>
      </c>
      <c r="O14" s="246">
        <v>0</v>
      </c>
      <c r="P14" s="247">
        <v>0</v>
      </c>
      <c r="Q14" s="427">
        <f>K14-P14</f>
        <v>25.807500000000001</v>
      </c>
      <c r="R14" s="406">
        <v>0.7</v>
      </c>
      <c r="S14" s="407">
        <f>Q14*R14</f>
        <v>18.065249999999999</v>
      </c>
      <c r="T14" s="408">
        <v>0</v>
      </c>
      <c r="U14" s="409">
        <f>S14-T14</f>
        <v>18.065249999999999</v>
      </c>
      <c r="V14" s="410"/>
    </row>
    <row r="15" spans="2:22">
      <c r="B15" s="240"/>
      <c r="C15" s="276" t="s">
        <v>426</v>
      </c>
      <c r="D15" s="236"/>
      <c r="E15" s="272"/>
      <c r="F15" s="273"/>
      <c r="G15" s="274"/>
      <c r="H15" s="275"/>
      <c r="I15" s="277"/>
      <c r="J15" s="241"/>
      <c r="K15" s="243"/>
      <c r="L15" s="244"/>
      <c r="M15" s="245"/>
      <c r="N15" s="246"/>
      <c r="O15" s="246"/>
      <c r="P15" s="247"/>
      <c r="Q15" s="427"/>
      <c r="R15" s="406"/>
      <c r="S15" s="407"/>
      <c r="T15" s="408"/>
      <c r="U15" s="409"/>
      <c r="V15" s="410"/>
    </row>
    <row r="16" spans="2:22">
      <c r="B16" s="240"/>
      <c r="C16" s="278"/>
      <c r="D16" s="248"/>
      <c r="E16" s="237"/>
      <c r="F16" s="238"/>
      <c r="G16" s="239"/>
      <c r="H16" s="240"/>
      <c r="I16" s="241"/>
      <c r="J16" s="242"/>
      <c r="K16" s="243"/>
      <c r="L16" s="244"/>
      <c r="M16" s="245"/>
      <c r="N16" s="242"/>
      <c r="O16" s="242"/>
      <c r="P16" s="247"/>
      <c r="Q16" s="405"/>
      <c r="R16" s="411"/>
      <c r="S16" s="407"/>
      <c r="T16" s="408"/>
      <c r="U16" s="409"/>
      <c r="V16" s="410"/>
    </row>
    <row r="17" spans="2:22">
      <c r="B17" s="240"/>
      <c r="C17" s="276"/>
      <c r="D17" s="236"/>
      <c r="E17" s="237"/>
      <c r="F17" s="412"/>
      <c r="G17" s="239"/>
      <c r="H17" s="240"/>
      <c r="I17" s="241"/>
      <c r="J17" s="242"/>
      <c r="K17" s="243"/>
      <c r="L17" s="244"/>
      <c r="M17" s="245"/>
      <c r="N17" s="242"/>
      <c r="O17" s="242"/>
      <c r="P17" s="366"/>
      <c r="Q17" s="405"/>
      <c r="R17" s="406"/>
      <c r="S17" s="407"/>
      <c r="T17" s="408"/>
      <c r="U17" s="409"/>
      <c r="V17" s="410"/>
    </row>
    <row r="18" spans="2:22">
      <c r="B18" s="240"/>
      <c r="C18" s="276"/>
      <c r="D18" s="236"/>
      <c r="E18" s="236"/>
      <c r="F18" s="238"/>
      <c r="G18" s="239"/>
      <c r="H18" s="240"/>
      <c r="I18" s="241"/>
      <c r="J18" s="242"/>
      <c r="K18" s="243"/>
      <c r="L18" s="244"/>
      <c r="M18" s="245"/>
      <c r="N18" s="246"/>
      <c r="O18" s="246"/>
      <c r="P18" s="247"/>
      <c r="Q18" s="405"/>
      <c r="R18" s="411"/>
      <c r="S18" s="407"/>
      <c r="T18" s="408"/>
      <c r="U18" s="409"/>
      <c r="V18" s="410"/>
    </row>
    <row r="19" spans="2:22">
      <c r="B19" s="240"/>
      <c r="C19" s="276"/>
      <c r="D19" s="236"/>
      <c r="E19" s="236"/>
      <c r="F19" s="238"/>
      <c r="G19" s="239"/>
      <c r="H19" s="240"/>
      <c r="I19" s="241"/>
      <c r="J19" s="242"/>
      <c r="K19" s="243"/>
      <c r="L19" s="244"/>
      <c r="M19" s="245"/>
      <c r="N19" s="246"/>
      <c r="O19" s="246"/>
      <c r="P19" s="247"/>
      <c r="Q19" s="405"/>
      <c r="R19" s="411"/>
      <c r="S19" s="407"/>
      <c r="T19" s="408"/>
      <c r="U19" s="409"/>
      <c r="V19" s="410"/>
    </row>
    <row r="20" spans="2:22">
      <c r="B20" s="240"/>
      <c r="C20" s="276"/>
      <c r="D20" s="236"/>
      <c r="E20" s="237"/>
      <c r="F20" s="238"/>
      <c r="G20" s="239"/>
      <c r="H20" s="240"/>
      <c r="I20" s="241"/>
      <c r="J20" s="242"/>
      <c r="K20" s="243"/>
      <c r="L20" s="244"/>
      <c r="M20" s="245"/>
      <c r="N20" s="246"/>
      <c r="O20" s="246"/>
      <c r="P20" s="247"/>
      <c r="Q20" s="405"/>
      <c r="R20" s="411"/>
      <c r="S20" s="407"/>
      <c r="T20" s="408"/>
      <c r="U20" s="409"/>
      <c r="V20" s="410"/>
    </row>
    <row r="21" spans="2:22">
      <c r="B21" s="240"/>
      <c r="C21" s="276"/>
      <c r="D21" s="236"/>
      <c r="E21" s="236"/>
      <c r="F21" s="238"/>
      <c r="G21" s="239"/>
      <c r="H21" s="240"/>
      <c r="I21" s="241"/>
      <c r="J21" s="242"/>
      <c r="K21" s="243"/>
      <c r="L21" s="244"/>
      <c r="M21" s="245"/>
      <c r="N21" s="246"/>
      <c r="O21" s="246"/>
      <c r="P21" s="247"/>
      <c r="Q21" s="405"/>
      <c r="R21" s="411"/>
      <c r="S21" s="407"/>
      <c r="T21" s="408"/>
      <c r="U21" s="409"/>
      <c r="V21" s="410"/>
    </row>
    <row r="22" spans="2:22">
      <c r="B22" s="240"/>
      <c r="C22" s="276"/>
      <c r="D22" s="248"/>
      <c r="E22" s="236"/>
      <c r="F22" s="238"/>
      <c r="G22" s="239"/>
      <c r="H22" s="240"/>
      <c r="I22" s="241"/>
      <c r="J22" s="242"/>
      <c r="K22" s="243"/>
      <c r="L22" s="244"/>
      <c r="M22" s="245"/>
      <c r="N22" s="246"/>
      <c r="O22" s="246"/>
      <c r="P22" s="247"/>
      <c r="Q22" s="405"/>
      <c r="R22" s="411"/>
      <c r="S22" s="407"/>
      <c r="T22" s="408"/>
      <c r="U22" s="409"/>
      <c r="V22" s="410"/>
    </row>
    <row r="23" spans="2:22">
      <c r="B23" s="275"/>
      <c r="C23" s="279"/>
      <c r="D23" s="236"/>
      <c r="E23" s="272"/>
      <c r="F23" s="238"/>
      <c r="G23" s="274"/>
      <c r="H23" s="275"/>
      <c r="I23" s="277"/>
      <c r="J23" s="242"/>
      <c r="K23" s="243"/>
      <c r="L23" s="280"/>
      <c r="M23" s="245"/>
      <c r="N23" s="246"/>
      <c r="O23" s="246"/>
      <c r="P23" s="247"/>
      <c r="Q23" s="405"/>
      <c r="R23" s="411"/>
      <c r="S23" s="407"/>
      <c r="T23" s="408"/>
      <c r="U23" s="409"/>
      <c r="V23" s="410"/>
    </row>
    <row r="24" spans="2:22">
      <c r="B24" s="275"/>
      <c r="C24" s="276"/>
      <c r="D24" s="272"/>
      <c r="E24" s="272"/>
      <c r="F24" s="273"/>
      <c r="G24" s="274"/>
      <c r="H24" s="275"/>
      <c r="I24" s="277"/>
      <c r="J24" s="241"/>
      <c r="K24" s="243"/>
      <c r="L24" s="281"/>
      <c r="M24" s="245"/>
      <c r="N24" s="246"/>
      <c r="O24" s="246"/>
      <c r="P24" s="247"/>
      <c r="Q24" s="405"/>
      <c r="R24" s="411"/>
      <c r="S24" s="407"/>
      <c r="T24" s="408"/>
      <c r="U24" s="409"/>
      <c r="V24" s="410"/>
    </row>
    <row r="25" spans="2:22">
      <c r="B25" s="240"/>
      <c r="C25" s="276"/>
      <c r="D25" s="236"/>
      <c r="E25" s="237"/>
      <c r="F25" s="238"/>
      <c r="G25" s="239"/>
      <c r="H25" s="240"/>
      <c r="I25" s="241"/>
      <c r="J25" s="242"/>
      <c r="K25" s="243"/>
      <c r="L25" s="244"/>
      <c r="M25" s="245"/>
      <c r="N25" s="246"/>
      <c r="O25" s="246"/>
      <c r="P25" s="247"/>
      <c r="Q25" s="405"/>
      <c r="R25" s="411"/>
      <c r="S25" s="407"/>
      <c r="T25" s="408"/>
      <c r="U25" s="409"/>
      <c r="V25" s="410"/>
    </row>
    <row r="26" spans="2:22">
      <c r="B26" s="275"/>
      <c r="C26" s="279"/>
      <c r="D26" s="236"/>
      <c r="E26" s="282"/>
      <c r="F26" s="238"/>
      <c r="G26" s="274"/>
      <c r="H26" s="275"/>
      <c r="I26" s="277"/>
      <c r="J26" s="241"/>
      <c r="K26" s="283"/>
      <c r="L26" s="281"/>
      <c r="M26" s="284"/>
      <c r="N26" s="285"/>
      <c r="O26" s="285"/>
      <c r="P26" s="286"/>
      <c r="Q26" s="405"/>
      <c r="R26" s="411"/>
      <c r="S26" s="407"/>
      <c r="T26" s="408"/>
      <c r="U26" s="409"/>
      <c r="V26" s="410"/>
    </row>
    <row r="27" spans="2:22">
      <c r="B27" s="275"/>
      <c r="C27" s="276"/>
      <c r="D27" s="272"/>
      <c r="E27" s="282"/>
      <c r="F27" s="273"/>
      <c r="G27" s="274"/>
      <c r="H27" s="275"/>
      <c r="I27" s="277"/>
      <c r="J27" s="287"/>
      <c r="K27" s="288"/>
      <c r="L27" s="578"/>
      <c r="M27" s="289"/>
      <c r="N27" s="290"/>
      <c r="O27" s="290"/>
      <c r="P27" s="291"/>
      <c r="Q27" s="413"/>
      <c r="R27" s="414"/>
      <c r="S27" s="415"/>
      <c r="T27" s="416"/>
      <c r="U27" s="417"/>
      <c r="V27" s="418"/>
    </row>
    <row r="28" spans="2:22" ht="15" thickBot="1">
      <c r="B28" s="254"/>
      <c r="C28" s="419"/>
      <c r="D28" s="251"/>
      <c r="E28" s="251"/>
      <c r="F28" s="252"/>
      <c r="G28" s="253"/>
      <c r="H28" s="254"/>
      <c r="I28" s="255"/>
      <c r="J28" s="255"/>
      <c r="K28" s="256"/>
      <c r="L28" s="257"/>
      <c r="M28" s="258"/>
      <c r="N28" s="259"/>
      <c r="O28" s="259"/>
      <c r="P28" s="260"/>
      <c r="Q28" s="420"/>
      <c r="R28" s="421"/>
      <c r="S28" s="353"/>
      <c r="T28" s="422"/>
      <c r="U28" s="423"/>
      <c r="V28" s="424"/>
    </row>
    <row r="29" spans="2:22">
      <c r="K29" s="261"/>
      <c r="N29" s="261"/>
      <c r="O29" s="261"/>
      <c r="P29" s="261" t="s">
        <v>38</v>
      </c>
      <c r="Q29" s="262">
        <f>SUM(Q10:Q28)</f>
        <v>25.807500000000001</v>
      </c>
      <c r="R29" s="262"/>
      <c r="S29" s="262">
        <f>SUM(S10:S28)</f>
        <v>18.065249999999999</v>
      </c>
      <c r="T29" s="262">
        <f>SUM(T10:T28)</f>
        <v>0</v>
      </c>
      <c r="U29" s="262">
        <f>SUM(U10:U28)</f>
        <v>18.065249999999999</v>
      </c>
    </row>
    <row r="32" spans="2:22" ht="15" thickBot="1">
      <c r="B32" s="385" t="s">
        <v>427</v>
      </c>
      <c r="P32" s="386"/>
      <c r="Q32" s="380"/>
      <c r="R32" s="116"/>
      <c r="S32" s="116"/>
      <c r="T32" s="387" t="s">
        <v>357</v>
      </c>
      <c r="U32" s="388" t="s">
        <v>419</v>
      </c>
    </row>
    <row r="33" spans="2:22" ht="53.4" thickBot="1">
      <c r="B33" s="562" t="s">
        <v>122</v>
      </c>
      <c r="C33" s="217" t="s">
        <v>123</v>
      </c>
      <c r="D33" s="217" t="s">
        <v>420</v>
      </c>
      <c r="E33" s="562" t="s">
        <v>125</v>
      </c>
      <c r="F33" s="562" t="s">
        <v>126</v>
      </c>
      <c r="G33" s="562" t="s">
        <v>127</v>
      </c>
      <c r="H33" s="599" t="s">
        <v>128</v>
      </c>
      <c r="I33" s="600"/>
      <c r="J33" s="600"/>
      <c r="K33" s="601"/>
      <c r="L33" s="563" t="s">
        <v>129</v>
      </c>
      <c r="M33" s="599" t="s">
        <v>130</v>
      </c>
      <c r="N33" s="600"/>
      <c r="O33" s="600"/>
      <c r="P33" s="601"/>
      <c r="Q33" s="389" t="s">
        <v>131</v>
      </c>
      <c r="R33" s="390" t="s">
        <v>167</v>
      </c>
      <c r="S33" s="562" t="s">
        <v>168</v>
      </c>
      <c r="T33" s="391" t="s">
        <v>169</v>
      </c>
      <c r="U33" s="392" t="s">
        <v>170</v>
      </c>
      <c r="V33" s="562" t="s">
        <v>359</v>
      </c>
    </row>
    <row r="34" spans="2:22" ht="15" thickBot="1">
      <c r="B34" s="573" t="s">
        <v>421</v>
      </c>
      <c r="C34" s="220"/>
      <c r="D34" s="220"/>
      <c r="E34" s="220"/>
      <c r="F34" s="220"/>
      <c r="G34" s="221"/>
      <c r="H34" s="222" t="s">
        <v>122</v>
      </c>
      <c r="I34" s="223" t="s">
        <v>135</v>
      </c>
      <c r="J34" s="223" t="s">
        <v>136</v>
      </c>
      <c r="K34" s="224" t="s">
        <v>137</v>
      </c>
      <c r="L34" s="225"/>
      <c r="M34" s="226" t="s">
        <v>122</v>
      </c>
      <c r="N34" s="223" t="s">
        <v>135</v>
      </c>
      <c r="O34" s="223" t="s">
        <v>136</v>
      </c>
      <c r="P34" s="224" t="s">
        <v>137</v>
      </c>
      <c r="Q34" s="394"/>
      <c r="R34" s="395"/>
      <c r="S34" s="227"/>
      <c r="T34" s="396"/>
      <c r="U34" s="397" t="s">
        <v>138</v>
      </c>
      <c r="V34" s="227"/>
    </row>
    <row r="35" spans="2:22">
      <c r="B35" s="228"/>
      <c r="C35" s="229"/>
      <c r="D35" s="229"/>
      <c r="E35" s="229"/>
      <c r="F35" s="230"/>
      <c r="G35" s="230"/>
      <c r="H35" s="228"/>
      <c r="I35" s="398"/>
      <c r="J35" s="398"/>
      <c r="K35" s="232"/>
      <c r="L35" s="233"/>
      <c r="M35" s="234"/>
      <c r="N35" s="229"/>
      <c r="O35" s="229"/>
      <c r="P35" s="232"/>
      <c r="Q35" s="426"/>
      <c r="R35" s="400"/>
      <c r="S35" s="401"/>
      <c r="T35" s="402"/>
      <c r="U35" s="403"/>
      <c r="V35" s="404"/>
    </row>
    <row r="36" spans="2:22" ht="28.8">
      <c r="B36" s="574">
        <v>1</v>
      </c>
      <c r="C36" s="575" t="s">
        <v>428</v>
      </c>
      <c r="D36" s="576" t="s">
        <v>423</v>
      </c>
      <c r="E36" s="272" t="s">
        <v>429</v>
      </c>
      <c r="F36" s="272" t="s">
        <v>430</v>
      </c>
      <c r="G36" s="274"/>
      <c r="H36" s="275">
        <v>1</v>
      </c>
      <c r="I36" s="577">
        <v>10.25</v>
      </c>
      <c r="J36">
        <v>4.6749999999999998</v>
      </c>
      <c r="K36" s="243">
        <f>H36*I36*J36</f>
        <v>47.918749999999996</v>
      </c>
      <c r="L36" s="244"/>
      <c r="M36" s="245">
        <v>0</v>
      </c>
      <c r="N36" s="246">
        <v>0</v>
      </c>
      <c r="O36" s="246">
        <v>0</v>
      </c>
      <c r="P36" s="247">
        <v>0</v>
      </c>
      <c r="Q36" s="427">
        <f>K36-P36</f>
        <v>47.918749999999996</v>
      </c>
      <c r="R36" s="406">
        <v>0.7</v>
      </c>
      <c r="S36" s="407">
        <f>Q36*R36</f>
        <v>33.543124999999996</v>
      </c>
      <c r="T36" s="408">
        <v>0</v>
      </c>
      <c r="U36" s="409">
        <f>S36-T36</f>
        <v>33.543124999999996</v>
      </c>
      <c r="V36" s="410"/>
    </row>
    <row r="37" spans="2:22">
      <c r="B37" s="240"/>
      <c r="C37" s="276" t="s">
        <v>431</v>
      </c>
      <c r="D37" s="236"/>
      <c r="E37" s="272"/>
      <c r="F37" s="273"/>
      <c r="G37" s="274"/>
      <c r="H37" s="275"/>
      <c r="I37" s="277"/>
      <c r="J37" s="241"/>
      <c r="K37" s="243"/>
      <c r="L37" s="244"/>
      <c r="M37" s="245"/>
      <c r="N37" s="246"/>
      <c r="O37" s="246"/>
      <c r="P37" s="247"/>
      <c r="Q37" s="427"/>
      <c r="R37" s="406"/>
      <c r="S37" s="407"/>
      <c r="T37" s="408"/>
      <c r="U37" s="409"/>
      <c r="V37" s="410"/>
    </row>
    <row r="38" spans="2:22">
      <c r="B38" s="240"/>
      <c r="C38" s="278"/>
      <c r="D38" s="248"/>
      <c r="E38" s="237"/>
      <c r="F38" s="238"/>
      <c r="G38" s="239"/>
      <c r="H38" s="240"/>
      <c r="I38" s="241"/>
      <c r="J38" s="242"/>
      <c r="K38" s="243"/>
      <c r="L38" s="244"/>
      <c r="M38" s="245"/>
      <c r="N38" s="242"/>
      <c r="O38" s="242"/>
      <c r="P38" s="247"/>
      <c r="Q38" s="405"/>
      <c r="R38" s="411"/>
      <c r="S38" s="407"/>
      <c r="T38" s="408"/>
      <c r="U38" s="409"/>
      <c r="V38" s="410"/>
    </row>
    <row r="39" spans="2:22">
      <c r="B39" s="240"/>
      <c r="C39" s="276"/>
      <c r="D39" s="236"/>
      <c r="E39" s="237"/>
      <c r="F39" s="412"/>
      <c r="G39" s="239"/>
      <c r="H39" s="240"/>
      <c r="I39" s="241"/>
      <c r="J39" s="242"/>
      <c r="K39" s="243"/>
      <c r="L39" s="244"/>
      <c r="M39" s="245"/>
      <c r="N39" s="242"/>
      <c r="O39" s="242"/>
      <c r="P39" s="366"/>
      <c r="Q39" s="405"/>
      <c r="R39" s="406"/>
      <c r="S39" s="407"/>
      <c r="T39" s="408"/>
      <c r="U39" s="409"/>
      <c r="V39" s="410"/>
    </row>
    <row r="40" spans="2:22">
      <c r="B40" s="240"/>
      <c r="C40" s="276"/>
      <c r="D40" s="236"/>
      <c r="E40" s="236"/>
      <c r="F40" s="238"/>
      <c r="G40" s="239"/>
      <c r="H40" s="240"/>
      <c r="I40" s="241"/>
      <c r="J40" s="242"/>
      <c r="K40" s="243"/>
      <c r="L40" s="244"/>
      <c r="M40" s="245"/>
      <c r="N40" s="246"/>
      <c r="O40" s="246"/>
      <c r="P40" s="247"/>
      <c r="Q40" s="405"/>
      <c r="R40" s="411"/>
      <c r="S40" s="407"/>
      <c r="T40" s="408"/>
      <c r="U40" s="409"/>
      <c r="V40" s="410"/>
    </row>
    <row r="41" spans="2:22">
      <c r="B41" s="240"/>
      <c r="C41" s="276"/>
      <c r="D41" s="236"/>
      <c r="E41" s="236"/>
      <c r="F41" s="238"/>
      <c r="G41" s="239"/>
      <c r="H41" s="240"/>
      <c r="I41" s="241"/>
      <c r="J41" s="242"/>
      <c r="K41" s="243"/>
      <c r="L41" s="244"/>
      <c r="M41" s="245"/>
      <c r="N41" s="246"/>
      <c r="O41" s="246"/>
      <c r="P41" s="247"/>
      <c r="Q41" s="405"/>
      <c r="R41" s="411"/>
      <c r="S41" s="407"/>
      <c r="T41" s="408"/>
      <c r="U41" s="409"/>
      <c r="V41" s="410"/>
    </row>
    <row r="42" spans="2:22">
      <c r="B42" s="240"/>
      <c r="C42" s="276"/>
      <c r="D42" s="236"/>
      <c r="E42" s="237"/>
      <c r="F42" s="238"/>
      <c r="G42" s="239"/>
      <c r="H42" s="240"/>
      <c r="I42" s="241"/>
      <c r="J42" s="242"/>
      <c r="K42" s="243"/>
      <c r="L42" s="244"/>
      <c r="M42" s="245"/>
      <c r="N42" s="246"/>
      <c r="O42" s="246"/>
      <c r="P42" s="247"/>
      <c r="Q42" s="405"/>
      <c r="R42" s="411"/>
      <c r="S42" s="407"/>
      <c r="T42" s="408"/>
      <c r="U42" s="409"/>
      <c r="V42" s="410"/>
    </row>
    <row r="43" spans="2:22">
      <c r="B43" s="240"/>
      <c r="C43" s="276"/>
      <c r="D43" s="236"/>
      <c r="E43" s="236"/>
      <c r="F43" s="238"/>
      <c r="G43" s="239"/>
      <c r="H43" s="240"/>
      <c r="I43" s="241"/>
      <c r="J43" s="242"/>
      <c r="K43" s="243"/>
      <c r="L43" s="244"/>
      <c r="M43" s="245"/>
      <c r="N43" s="246"/>
      <c r="O43" s="246"/>
      <c r="P43" s="247"/>
      <c r="Q43" s="405"/>
      <c r="R43" s="411"/>
      <c r="S43" s="407"/>
      <c r="T43" s="408"/>
      <c r="U43" s="409"/>
      <c r="V43" s="410"/>
    </row>
    <row r="44" spans="2:22">
      <c r="B44" s="240"/>
      <c r="C44" s="276"/>
      <c r="D44" s="248"/>
      <c r="E44" s="236"/>
      <c r="F44" s="238"/>
      <c r="G44" s="239"/>
      <c r="H44" s="240"/>
      <c r="I44" s="241"/>
      <c r="J44" s="242"/>
      <c r="K44" s="243"/>
      <c r="L44" s="244"/>
      <c r="M44" s="245"/>
      <c r="N44" s="246"/>
      <c r="O44" s="246"/>
      <c r="P44" s="247"/>
      <c r="Q44" s="405"/>
      <c r="R44" s="411"/>
      <c r="S44" s="407"/>
      <c r="T44" s="408"/>
      <c r="U44" s="409"/>
      <c r="V44" s="410"/>
    </row>
    <row r="45" spans="2:22">
      <c r="B45" s="275"/>
      <c r="C45" s="279"/>
      <c r="D45" s="236"/>
      <c r="E45" s="272"/>
      <c r="F45" s="238"/>
      <c r="G45" s="274"/>
      <c r="H45" s="275"/>
      <c r="I45" s="277"/>
      <c r="J45" s="242"/>
      <c r="K45" s="243"/>
      <c r="L45" s="280"/>
      <c r="M45" s="245"/>
      <c r="N45" s="246"/>
      <c r="O45" s="246"/>
      <c r="P45" s="247"/>
      <c r="Q45" s="405"/>
      <c r="R45" s="411"/>
      <c r="S45" s="407"/>
      <c r="T45" s="408"/>
      <c r="U45" s="409"/>
      <c r="V45" s="410"/>
    </row>
    <row r="46" spans="2:22">
      <c r="B46" s="275"/>
      <c r="C46" s="276"/>
      <c r="D46" s="272"/>
      <c r="E46" s="272"/>
      <c r="F46" s="273"/>
      <c r="G46" s="274"/>
      <c r="H46" s="275"/>
      <c r="I46" s="277"/>
      <c r="J46" s="241"/>
      <c r="K46" s="243"/>
      <c r="L46" s="281"/>
      <c r="M46" s="245"/>
      <c r="N46" s="246"/>
      <c r="O46" s="246"/>
      <c r="P46" s="247"/>
      <c r="Q46" s="405"/>
      <c r="R46" s="411"/>
      <c r="S46" s="407"/>
      <c r="T46" s="408"/>
      <c r="U46" s="409"/>
      <c r="V46" s="410"/>
    </row>
    <row r="47" spans="2:22">
      <c r="B47" s="240"/>
      <c r="C47" s="276"/>
      <c r="D47" s="236"/>
      <c r="E47" s="237"/>
      <c r="F47" s="238"/>
      <c r="G47" s="239"/>
      <c r="H47" s="240"/>
      <c r="I47" s="241"/>
      <c r="J47" s="242"/>
      <c r="K47" s="243"/>
      <c r="L47" s="244"/>
      <c r="M47" s="245"/>
      <c r="N47" s="246"/>
      <c r="O47" s="246"/>
      <c r="P47" s="247"/>
      <c r="Q47" s="405"/>
      <c r="R47" s="411"/>
      <c r="S47" s="407"/>
      <c r="T47" s="408"/>
      <c r="U47" s="409"/>
      <c r="V47" s="410"/>
    </row>
    <row r="48" spans="2:22">
      <c r="B48" s="275"/>
      <c r="C48" s="279"/>
      <c r="D48" s="236"/>
      <c r="E48" s="282"/>
      <c r="F48" s="238"/>
      <c r="G48" s="274"/>
      <c r="H48" s="275"/>
      <c r="I48" s="277"/>
      <c r="J48" s="241"/>
      <c r="K48" s="283"/>
      <c r="L48" s="281"/>
      <c r="M48" s="284"/>
      <c r="N48" s="285"/>
      <c r="O48" s="285"/>
      <c r="P48" s="286"/>
      <c r="Q48" s="405"/>
      <c r="R48" s="411"/>
      <c r="S48" s="407"/>
      <c r="T48" s="408"/>
      <c r="U48" s="409"/>
      <c r="V48" s="410"/>
    </row>
    <row r="49" spans="2:22">
      <c r="B49" s="275"/>
      <c r="C49" s="276"/>
      <c r="D49" s="272"/>
      <c r="E49" s="282"/>
      <c r="F49" s="273"/>
      <c r="G49" s="274"/>
      <c r="H49" s="275"/>
      <c r="I49" s="277"/>
      <c r="J49" s="287"/>
      <c r="K49" s="288"/>
      <c r="L49" s="578"/>
      <c r="M49" s="289"/>
      <c r="N49" s="290"/>
      <c r="O49" s="290"/>
      <c r="P49" s="291"/>
      <c r="Q49" s="413"/>
      <c r="R49" s="414"/>
      <c r="S49" s="415"/>
      <c r="T49" s="416"/>
      <c r="U49" s="417"/>
      <c r="V49" s="418"/>
    </row>
    <row r="50" spans="2:22" ht="15" thickBot="1">
      <c r="B50" s="254"/>
      <c r="C50" s="419"/>
      <c r="D50" s="251"/>
      <c r="E50" s="251"/>
      <c r="F50" s="252"/>
      <c r="G50" s="253"/>
      <c r="H50" s="254"/>
      <c r="I50" s="255"/>
      <c r="J50" s="255"/>
      <c r="K50" s="256"/>
      <c r="L50" s="257"/>
      <c r="M50" s="258"/>
      <c r="N50" s="259"/>
      <c r="O50" s="259"/>
      <c r="P50" s="260"/>
      <c r="Q50" s="420"/>
      <c r="R50" s="421"/>
      <c r="S50" s="353"/>
      <c r="T50" s="422"/>
      <c r="U50" s="423"/>
      <c r="V50" s="424"/>
    </row>
    <row r="51" spans="2:22">
      <c r="K51" s="261"/>
      <c r="N51" s="261"/>
      <c r="O51" s="261"/>
      <c r="P51" s="261" t="s">
        <v>38</v>
      </c>
      <c r="Q51" s="262">
        <f>SUM(Q32:Q50)</f>
        <v>47.918749999999996</v>
      </c>
      <c r="R51" s="262"/>
      <c r="S51" s="262">
        <f>SUM(S32:S50)</f>
        <v>33.543124999999996</v>
      </c>
      <c r="T51" s="262">
        <f>SUM(T32:T50)</f>
        <v>0</v>
      </c>
      <c r="U51" s="262">
        <f>SUM(U32:U50)</f>
        <v>33.543124999999996</v>
      </c>
    </row>
    <row r="53" spans="2:22" ht="15" thickBot="1">
      <c r="B53" s="385" t="s">
        <v>432</v>
      </c>
      <c r="P53" s="386"/>
      <c r="Q53" s="380"/>
      <c r="R53" s="116"/>
      <c r="S53" s="116"/>
      <c r="T53" s="387" t="s">
        <v>357</v>
      </c>
      <c r="U53" s="388" t="s">
        <v>419</v>
      </c>
    </row>
    <row r="54" spans="2:22" ht="53.4" thickBot="1">
      <c r="B54" s="562" t="s">
        <v>122</v>
      </c>
      <c r="C54" s="217" t="s">
        <v>123</v>
      </c>
      <c r="D54" s="217" t="s">
        <v>420</v>
      </c>
      <c r="E54" s="562" t="s">
        <v>125</v>
      </c>
      <c r="F54" s="562" t="s">
        <v>126</v>
      </c>
      <c r="G54" s="562" t="s">
        <v>127</v>
      </c>
      <c r="H54" s="599" t="s">
        <v>128</v>
      </c>
      <c r="I54" s="600"/>
      <c r="J54" s="600"/>
      <c r="K54" s="601"/>
      <c r="L54" s="563" t="s">
        <v>129</v>
      </c>
      <c r="M54" s="599" t="s">
        <v>130</v>
      </c>
      <c r="N54" s="600"/>
      <c r="O54" s="600"/>
      <c r="P54" s="601"/>
      <c r="Q54" s="389" t="s">
        <v>131</v>
      </c>
      <c r="R54" s="390" t="s">
        <v>167</v>
      </c>
      <c r="S54" s="562" t="s">
        <v>168</v>
      </c>
      <c r="T54" s="391" t="s">
        <v>169</v>
      </c>
      <c r="U54" s="392" t="s">
        <v>170</v>
      </c>
      <c r="V54" s="562" t="s">
        <v>359</v>
      </c>
    </row>
    <row r="55" spans="2:22" ht="15" thickBot="1">
      <c r="B55" s="573" t="s">
        <v>433</v>
      </c>
      <c r="C55" s="220"/>
      <c r="D55" s="220"/>
      <c r="E55" s="220"/>
      <c r="F55" s="220"/>
      <c r="G55" s="221"/>
      <c r="H55" s="222" t="s">
        <v>122</v>
      </c>
      <c r="I55" s="223" t="s">
        <v>135</v>
      </c>
      <c r="J55" s="223" t="s">
        <v>136</v>
      </c>
      <c r="K55" s="224" t="s">
        <v>137</v>
      </c>
      <c r="L55" s="225"/>
      <c r="M55" s="226" t="s">
        <v>122</v>
      </c>
      <c r="N55" s="223" t="s">
        <v>135</v>
      </c>
      <c r="O55" s="223" t="s">
        <v>136</v>
      </c>
      <c r="P55" s="224" t="s">
        <v>137</v>
      </c>
      <c r="Q55" s="394"/>
      <c r="R55" s="395"/>
      <c r="S55" s="227"/>
      <c r="T55" s="396"/>
      <c r="U55" s="397" t="s">
        <v>138</v>
      </c>
      <c r="V55" s="227"/>
    </row>
    <row r="56" spans="2:22">
      <c r="B56" s="228"/>
      <c r="C56" s="229"/>
      <c r="D56" s="229"/>
      <c r="E56" s="229"/>
      <c r="F56" s="230"/>
      <c r="G56" s="230"/>
      <c r="H56" s="228"/>
      <c r="I56" s="398"/>
      <c r="J56" s="398"/>
      <c r="K56" s="232"/>
      <c r="L56" s="233"/>
      <c r="M56" s="234"/>
      <c r="N56" s="229"/>
      <c r="O56" s="229"/>
      <c r="P56" s="232"/>
      <c r="Q56" s="426"/>
      <c r="R56" s="400"/>
      <c r="S56" s="401"/>
      <c r="T56" s="402"/>
      <c r="U56" s="403"/>
      <c r="V56" s="404"/>
    </row>
    <row r="57" spans="2:22" ht="28.8">
      <c r="B57" s="574">
        <v>1</v>
      </c>
      <c r="C57" s="575" t="s">
        <v>434</v>
      </c>
      <c r="D57" s="576" t="s">
        <v>435</v>
      </c>
      <c r="E57" s="272" t="s">
        <v>429</v>
      </c>
      <c r="F57" s="272" t="s">
        <v>430</v>
      </c>
      <c r="G57" s="274"/>
      <c r="H57" s="275">
        <v>1</v>
      </c>
      <c r="I57" s="577">
        <v>11.285</v>
      </c>
      <c r="J57">
        <v>4.6749999999999998</v>
      </c>
      <c r="K57" s="243">
        <f>H57*I57*J57</f>
        <v>52.757374999999996</v>
      </c>
      <c r="L57" s="244"/>
      <c r="M57" s="245">
        <v>0</v>
      </c>
      <c r="N57" s="246">
        <v>0</v>
      </c>
      <c r="O57" s="246">
        <v>0</v>
      </c>
      <c r="P57" s="247">
        <v>0</v>
      </c>
      <c r="Q57" s="427">
        <f>K57-P57</f>
        <v>52.757374999999996</v>
      </c>
      <c r="R57" s="406">
        <v>0.9</v>
      </c>
      <c r="S57" s="407">
        <f>(Q57+Q58)*R57</f>
        <v>158.43975750000001</v>
      </c>
      <c r="T57" s="408">
        <v>0</v>
      </c>
      <c r="U57" s="409">
        <f>S57-T57</f>
        <v>158.43975750000001</v>
      </c>
      <c r="V57" s="410"/>
    </row>
    <row r="58" spans="2:22">
      <c r="B58" s="240"/>
      <c r="C58" s="276" t="s">
        <v>436</v>
      </c>
      <c r="D58" s="236"/>
      <c r="E58" s="272" t="s">
        <v>437</v>
      </c>
      <c r="F58" s="273"/>
      <c r="G58" s="274"/>
      <c r="H58" s="275">
        <v>1</v>
      </c>
      <c r="I58" s="277">
        <v>31.611999999999998</v>
      </c>
      <c r="J58" s="241">
        <v>3.9</v>
      </c>
      <c r="K58" s="243">
        <f>H58*I58*J58</f>
        <v>123.28679999999999</v>
      </c>
      <c r="L58" s="244"/>
      <c r="M58" s="245">
        <v>0</v>
      </c>
      <c r="N58" s="246">
        <v>0</v>
      </c>
      <c r="O58" s="246">
        <v>0</v>
      </c>
      <c r="P58" s="247">
        <v>0</v>
      </c>
      <c r="Q58" s="427">
        <f>K58-P58</f>
        <v>123.28679999999999</v>
      </c>
      <c r="R58" s="406"/>
      <c r="S58" s="407"/>
      <c r="T58" s="408"/>
      <c r="U58" s="409"/>
      <c r="V58" s="410"/>
    </row>
    <row r="59" spans="2:22">
      <c r="B59" s="240"/>
      <c r="C59" s="278"/>
      <c r="D59" s="248"/>
      <c r="E59" s="237"/>
      <c r="F59" s="238"/>
      <c r="G59" s="239"/>
      <c r="H59" s="240"/>
      <c r="I59" s="241"/>
      <c r="J59" s="242"/>
      <c r="K59" s="243"/>
      <c r="L59" s="244"/>
      <c r="M59" s="245"/>
      <c r="N59" s="242"/>
      <c r="O59" s="242"/>
      <c r="P59" s="247"/>
      <c r="Q59" s="405"/>
      <c r="R59" s="411"/>
      <c r="S59" s="407"/>
      <c r="T59" s="408"/>
      <c r="U59" s="409"/>
      <c r="V59" s="410"/>
    </row>
    <row r="60" spans="2:22">
      <c r="B60" s="240"/>
      <c r="C60" s="276"/>
      <c r="D60" s="236"/>
      <c r="E60" s="237"/>
      <c r="F60" s="412"/>
      <c r="G60" s="239"/>
      <c r="H60" s="240"/>
      <c r="I60" s="241"/>
      <c r="J60" s="242"/>
      <c r="K60" s="243"/>
      <c r="L60" s="244"/>
      <c r="M60" s="245"/>
      <c r="N60" s="242"/>
      <c r="O60" s="242"/>
      <c r="P60" s="366"/>
      <c r="Q60" s="405"/>
      <c r="R60" s="406"/>
      <c r="S60" s="407"/>
      <c r="T60" s="408"/>
      <c r="U60" s="409"/>
      <c r="V60" s="410"/>
    </row>
    <row r="61" spans="2:22">
      <c r="B61" s="240"/>
      <c r="C61" s="276"/>
      <c r="D61" s="236"/>
      <c r="E61" s="236"/>
      <c r="F61" s="238"/>
      <c r="G61" s="239"/>
      <c r="H61" s="240"/>
      <c r="I61" s="241"/>
      <c r="J61" s="242"/>
      <c r="K61" s="243"/>
      <c r="L61" s="244"/>
      <c r="M61" s="245"/>
      <c r="N61" s="246"/>
      <c r="O61" s="246"/>
      <c r="P61" s="247"/>
      <c r="Q61" s="405"/>
      <c r="R61" s="411"/>
      <c r="S61" s="407"/>
      <c r="T61" s="408"/>
      <c r="U61" s="409"/>
      <c r="V61" s="410"/>
    </row>
    <row r="62" spans="2:22">
      <c r="B62" s="240"/>
      <c r="C62" s="276"/>
      <c r="D62" s="236"/>
      <c r="E62" s="236"/>
      <c r="F62" s="238"/>
      <c r="G62" s="239"/>
      <c r="H62" s="240"/>
      <c r="I62" s="241"/>
      <c r="J62" s="242"/>
      <c r="K62" s="243"/>
      <c r="L62" s="244"/>
      <c r="M62" s="245"/>
      <c r="N62" s="246"/>
      <c r="O62" s="246"/>
      <c r="P62" s="247"/>
      <c r="Q62" s="405"/>
      <c r="R62" s="411"/>
      <c r="S62" s="407"/>
      <c r="T62" s="408"/>
      <c r="U62" s="409"/>
      <c r="V62" s="410"/>
    </row>
    <row r="63" spans="2:22">
      <c r="B63" s="240"/>
      <c r="C63" s="276"/>
      <c r="D63" s="236"/>
      <c r="E63" s="237"/>
      <c r="F63" s="238"/>
      <c r="G63" s="239"/>
      <c r="H63" s="240"/>
      <c r="I63" s="241"/>
      <c r="J63" s="242"/>
      <c r="K63" s="243"/>
      <c r="L63" s="244"/>
      <c r="M63" s="245"/>
      <c r="N63" s="246"/>
      <c r="O63" s="246"/>
      <c r="P63" s="247"/>
      <c r="Q63" s="405"/>
      <c r="R63" s="411"/>
      <c r="S63" s="407"/>
      <c r="T63" s="408"/>
      <c r="U63" s="409"/>
      <c r="V63" s="410"/>
    </row>
    <row r="64" spans="2:22">
      <c r="B64" s="240"/>
      <c r="C64" s="276"/>
      <c r="D64" s="236"/>
      <c r="E64" s="236"/>
      <c r="F64" s="238"/>
      <c r="G64" s="239"/>
      <c r="H64" s="240"/>
      <c r="I64" s="241"/>
      <c r="J64" s="242"/>
      <c r="K64" s="243"/>
      <c r="L64" s="244"/>
      <c r="M64" s="245"/>
      <c r="N64" s="246"/>
      <c r="O64" s="246"/>
      <c r="P64" s="247"/>
      <c r="Q64" s="405"/>
      <c r="R64" s="411"/>
      <c r="S64" s="407"/>
      <c r="T64" s="408"/>
      <c r="U64" s="409"/>
      <c r="V64" s="410"/>
    </row>
    <row r="65" spans="2:22">
      <c r="B65" s="240"/>
      <c r="C65" s="276"/>
      <c r="D65" s="248"/>
      <c r="E65" s="236"/>
      <c r="F65" s="238"/>
      <c r="G65" s="239"/>
      <c r="H65" s="240"/>
      <c r="I65" s="241"/>
      <c r="J65" s="242"/>
      <c r="K65" s="243"/>
      <c r="L65" s="244"/>
      <c r="M65" s="245"/>
      <c r="N65" s="246"/>
      <c r="O65" s="246"/>
      <c r="P65" s="247"/>
      <c r="Q65" s="405"/>
      <c r="R65" s="411"/>
      <c r="S65" s="407"/>
      <c r="T65" s="408"/>
      <c r="U65" s="409"/>
      <c r="V65" s="410"/>
    </row>
    <row r="66" spans="2:22">
      <c r="B66" s="275"/>
      <c r="C66" s="279"/>
      <c r="D66" s="236"/>
      <c r="E66" s="272"/>
      <c r="F66" s="238"/>
      <c r="G66" s="274"/>
      <c r="H66" s="275"/>
      <c r="I66" s="277"/>
      <c r="J66" s="242"/>
      <c r="K66" s="243"/>
      <c r="L66" s="280"/>
      <c r="M66" s="245"/>
      <c r="N66" s="246"/>
      <c r="O66" s="246"/>
      <c r="P66" s="247"/>
      <c r="Q66" s="405"/>
      <c r="R66" s="411"/>
      <c r="S66" s="407"/>
      <c r="T66" s="408"/>
      <c r="U66" s="409"/>
      <c r="V66" s="410"/>
    </row>
    <row r="67" spans="2:22">
      <c r="B67" s="275"/>
      <c r="C67" s="276"/>
      <c r="D67" s="272"/>
      <c r="E67" s="272"/>
      <c r="F67" s="273"/>
      <c r="G67" s="274"/>
      <c r="H67" s="275"/>
      <c r="I67" s="277"/>
      <c r="J67" s="241"/>
      <c r="K67" s="243"/>
      <c r="L67" s="281"/>
      <c r="M67" s="245"/>
      <c r="N67" s="246"/>
      <c r="O67" s="246"/>
      <c r="P67" s="247"/>
      <c r="Q67" s="405"/>
      <c r="R67" s="411"/>
      <c r="S67" s="407"/>
      <c r="T67" s="408"/>
      <c r="U67" s="409"/>
      <c r="V67" s="410"/>
    </row>
    <row r="68" spans="2:22">
      <c r="B68" s="240"/>
      <c r="C68" s="276"/>
      <c r="D68" s="236"/>
      <c r="E68" s="237"/>
      <c r="F68" s="238"/>
      <c r="G68" s="239"/>
      <c r="H68" s="240"/>
      <c r="I68" s="241"/>
      <c r="J68" s="242"/>
      <c r="K68" s="243"/>
      <c r="L68" s="244"/>
      <c r="M68" s="245"/>
      <c r="N68" s="246"/>
      <c r="O68" s="246"/>
      <c r="P68" s="247"/>
      <c r="Q68" s="405"/>
      <c r="R68" s="411"/>
      <c r="S68" s="407"/>
      <c r="T68" s="408"/>
      <c r="U68" s="409"/>
      <c r="V68" s="410"/>
    </row>
    <row r="69" spans="2:22">
      <c r="B69" s="275"/>
      <c r="C69" s="279"/>
      <c r="D69" s="236"/>
      <c r="E69" s="282"/>
      <c r="F69" s="238"/>
      <c r="G69" s="274"/>
      <c r="H69" s="275"/>
      <c r="I69" s="277"/>
      <c r="J69" s="241"/>
      <c r="K69" s="283"/>
      <c r="L69" s="281"/>
      <c r="M69" s="284"/>
      <c r="N69" s="285"/>
      <c r="O69" s="285"/>
      <c r="P69" s="286"/>
      <c r="Q69" s="405"/>
      <c r="R69" s="411"/>
      <c r="S69" s="407"/>
      <c r="T69" s="408"/>
      <c r="U69" s="409"/>
      <c r="V69" s="410"/>
    </row>
    <row r="70" spans="2:22">
      <c r="B70" s="275"/>
      <c r="C70" s="276"/>
      <c r="D70" s="272"/>
      <c r="E70" s="282"/>
      <c r="F70" s="273"/>
      <c r="G70" s="274"/>
      <c r="H70" s="275"/>
      <c r="I70" s="277"/>
      <c r="J70" s="287"/>
      <c r="K70" s="288"/>
      <c r="L70" s="578"/>
      <c r="M70" s="289"/>
      <c r="N70" s="290"/>
      <c r="O70" s="290"/>
      <c r="P70" s="291"/>
      <c r="Q70" s="413"/>
      <c r="R70" s="414"/>
      <c r="S70" s="415"/>
      <c r="T70" s="416"/>
      <c r="U70" s="417"/>
      <c r="V70" s="418"/>
    </row>
    <row r="71" spans="2:22" ht="15" thickBot="1">
      <c r="B71" s="254"/>
      <c r="C71" s="419"/>
      <c r="D71" s="251"/>
      <c r="E71" s="251"/>
      <c r="F71" s="252"/>
      <c r="G71" s="253"/>
      <c r="H71" s="254"/>
      <c r="I71" s="255"/>
      <c r="J71" s="255"/>
      <c r="K71" s="256"/>
      <c r="L71" s="257"/>
      <c r="M71" s="258"/>
      <c r="N71" s="259"/>
      <c r="O71" s="259"/>
      <c r="P71" s="260"/>
      <c r="Q71" s="420"/>
      <c r="R71" s="421"/>
      <c r="S71" s="353"/>
      <c r="T71" s="422"/>
      <c r="U71" s="423"/>
      <c r="V71" s="424"/>
    </row>
    <row r="72" spans="2:22">
      <c r="K72" s="261"/>
      <c r="N72" s="261"/>
      <c r="O72" s="261"/>
      <c r="P72" s="261" t="s">
        <v>38</v>
      </c>
      <c r="Q72" s="262">
        <f>SUM(Q53:Q71)</f>
        <v>176.044175</v>
      </c>
      <c r="R72" s="262"/>
      <c r="S72" s="262">
        <f>SUM(S53:S71)</f>
        <v>158.43975750000001</v>
      </c>
      <c r="T72" s="262">
        <f>SUM(T53:T71)</f>
        <v>0</v>
      </c>
      <c r="U72" s="262">
        <f>SUM(U53:U71)</f>
        <v>158.43975750000001</v>
      </c>
    </row>
    <row r="74" spans="2:22" ht="15" thickBot="1">
      <c r="B74" s="385" t="s">
        <v>438</v>
      </c>
      <c r="P74" s="386"/>
      <c r="Q74" s="380"/>
      <c r="R74" s="116"/>
      <c r="S74" s="116"/>
      <c r="T74" s="387" t="s">
        <v>357</v>
      </c>
      <c r="U74" s="388" t="s">
        <v>419</v>
      </c>
    </row>
    <row r="75" spans="2:22" ht="53.4" thickBot="1">
      <c r="B75" s="562" t="s">
        <v>122</v>
      </c>
      <c r="C75" s="217" t="s">
        <v>123</v>
      </c>
      <c r="D75" s="217" t="s">
        <v>420</v>
      </c>
      <c r="E75" s="562" t="s">
        <v>125</v>
      </c>
      <c r="F75" s="562" t="s">
        <v>126</v>
      </c>
      <c r="G75" s="562" t="s">
        <v>127</v>
      </c>
      <c r="H75" s="599" t="s">
        <v>128</v>
      </c>
      <c r="I75" s="600"/>
      <c r="J75" s="600"/>
      <c r="K75" s="601"/>
      <c r="L75" s="563" t="s">
        <v>129</v>
      </c>
      <c r="M75" s="599" t="s">
        <v>130</v>
      </c>
      <c r="N75" s="600"/>
      <c r="O75" s="600"/>
      <c r="P75" s="601"/>
      <c r="Q75" s="389" t="s">
        <v>131</v>
      </c>
      <c r="R75" s="390" t="s">
        <v>167</v>
      </c>
      <c r="S75" s="562" t="s">
        <v>168</v>
      </c>
      <c r="T75" s="391" t="s">
        <v>169</v>
      </c>
      <c r="U75" s="392" t="s">
        <v>170</v>
      </c>
      <c r="V75" s="562" t="s">
        <v>359</v>
      </c>
    </row>
    <row r="76" spans="2:22" ht="15" thickBot="1">
      <c r="B76" s="573" t="s">
        <v>433</v>
      </c>
      <c r="C76" s="220"/>
      <c r="D76" s="220"/>
      <c r="E76" s="220"/>
      <c r="F76" s="220"/>
      <c r="G76" s="221"/>
      <c r="H76" s="222" t="s">
        <v>122</v>
      </c>
      <c r="I76" s="223" t="s">
        <v>135</v>
      </c>
      <c r="J76" s="223" t="s">
        <v>136</v>
      </c>
      <c r="K76" s="224" t="s">
        <v>137</v>
      </c>
      <c r="L76" s="225"/>
      <c r="M76" s="226" t="s">
        <v>122</v>
      </c>
      <c r="N76" s="223" t="s">
        <v>135</v>
      </c>
      <c r="O76" s="223" t="s">
        <v>136</v>
      </c>
      <c r="P76" s="224" t="s">
        <v>137</v>
      </c>
      <c r="Q76" s="394"/>
      <c r="R76" s="395"/>
      <c r="S76" s="227"/>
      <c r="T76" s="396"/>
      <c r="U76" s="397" t="s">
        <v>138</v>
      </c>
      <c r="V76" s="227"/>
    </row>
    <row r="77" spans="2:22">
      <c r="B77" s="228"/>
      <c r="C77" s="229"/>
      <c r="D77" s="229"/>
      <c r="E77" s="229"/>
      <c r="F77" s="230"/>
      <c r="G77" s="230"/>
      <c r="H77" s="228"/>
      <c r="I77" s="398"/>
      <c r="J77" s="398"/>
      <c r="K77" s="232"/>
      <c r="L77" s="233"/>
      <c r="M77" s="234"/>
      <c r="N77" s="229"/>
      <c r="O77" s="229"/>
      <c r="P77" s="232"/>
      <c r="Q77" s="426"/>
      <c r="R77" s="400"/>
      <c r="S77" s="401"/>
      <c r="T77" s="402"/>
      <c r="U77" s="403"/>
      <c r="V77" s="404"/>
    </row>
    <row r="78" spans="2:22" ht="28.8">
      <c r="B78" s="574">
        <v>1</v>
      </c>
      <c r="C78" s="575" t="s">
        <v>439</v>
      </c>
      <c r="D78" s="576" t="s">
        <v>440</v>
      </c>
      <c r="E78" s="272" t="s">
        <v>441</v>
      </c>
      <c r="F78" s="272"/>
      <c r="G78" s="274"/>
      <c r="H78" s="275">
        <v>1</v>
      </c>
      <c r="I78" s="577">
        <v>11.5</v>
      </c>
      <c r="J78">
        <v>1.38</v>
      </c>
      <c r="K78" s="243">
        <f>H78*I78*J78</f>
        <v>15.87</v>
      </c>
      <c r="L78" s="244"/>
      <c r="M78" s="245">
        <v>0</v>
      </c>
      <c r="N78" s="246">
        <v>0</v>
      </c>
      <c r="O78" s="246">
        <v>0</v>
      </c>
      <c r="P78" s="247">
        <v>0</v>
      </c>
      <c r="Q78" s="427">
        <f>SUM(K78:K83)</f>
        <v>156.83349999999999</v>
      </c>
      <c r="R78" s="406">
        <v>0.9</v>
      </c>
      <c r="S78" s="407">
        <f>(Q78+Q79)*R78</f>
        <v>141.15015</v>
      </c>
      <c r="T78" s="408">
        <v>0</v>
      </c>
      <c r="U78" s="409">
        <f>S78-T78</f>
        <v>141.15015</v>
      </c>
      <c r="V78" s="410"/>
    </row>
    <row r="79" spans="2:22">
      <c r="B79" s="240"/>
      <c r="C79" s="276"/>
      <c r="D79" s="236"/>
      <c r="E79" s="272"/>
      <c r="F79" s="273"/>
      <c r="G79" s="274"/>
      <c r="H79" s="275">
        <v>1</v>
      </c>
      <c r="I79" s="277">
        <v>21.8</v>
      </c>
      <c r="J79" s="241">
        <v>0.9</v>
      </c>
      <c r="K79" s="243">
        <f t="shared" ref="K79:K80" si="0">H79*I79*J79</f>
        <v>19.62</v>
      </c>
      <c r="L79" s="244"/>
      <c r="M79" s="245"/>
      <c r="N79" s="246"/>
      <c r="O79" s="246"/>
      <c r="P79" s="247"/>
      <c r="Q79" s="427"/>
      <c r="R79" s="406"/>
      <c r="S79" s="407"/>
      <c r="T79" s="408"/>
      <c r="U79" s="409"/>
      <c r="V79" s="410"/>
    </row>
    <row r="80" spans="2:22">
      <c r="B80" s="240"/>
      <c r="C80" s="278"/>
      <c r="D80" s="248"/>
      <c r="E80" s="237"/>
      <c r="F80" s="238"/>
      <c r="G80" s="239"/>
      <c r="H80" s="240">
        <v>1</v>
      </c>
      <c r="I80" s="241">
        <v>29.25</v>
      </c>
      <c r="J80" s="242">
        <v>0.9</v>
      </c>
      <c r="K80" s="243">
        <f t="shared" si="0"/>
        <v>26.324999999999999</v>
      </c>
      <c r="L80" s="244"/>
      <c r="M80" s="245"/>
      <c r="N80" s="242"/>
      <c r="O80" s="242"/>
      <c r="P80" s="247"/>
      <c r="Q80" s="405"/>
      <c r="R80" s="411"/>
      <c r="S80" s="407"/>
      <c r="T80" s="408"/>
      <c r="U80" s="409"/>
      <c r="V80" s="410"/>
    </row>
    <row r="81" spans="2:22">
      <c r="B81" s="240"/>
      <c r="C81" s="276"/>
      <c r="D81" s="236"/>
      <c r="E81" s="237"/>
      <c r="F81" s="412"/>
      <c r="G81" s="239"/>
      <c r="H81" s="240">
        <v>1</v>
      </c>
      <c r="I81" s="241">
        <v>14.2</v>
      </c>
      <c r="J81" s="242">
        <v>1.115</v>
      </c>
      <c r="K81" s="243">
        <f>H81*I81*J81</f>
        <v>15.832999999999998</v>
      </c>
      <c r="L81" s="244"/>
      <c r="M81" s="245"/>
      <c r="N81" s="242"/>
      <c r="O81" s="242"/>
      <c r="P81" s="366"/>
      <c r="Q81" s="405"/>
      <c r="R81" s="406"/>
      <c r="S81" s="407"/>
      <c r="T81" s="408"/>
      <c r="U81" s="409"/>
      <c r="V81" s="410"/>
    </row>
    <row r="82" spans="2:22">
      <c r="B82" s="240"/>
      <c r="C82" s="276"/>
      <c r="D82" s="236"/>
      <c r="E82" s="236"/>
      <c r="F82" s="238"/>
      <c r="G82" s="239"/>
      <c r="H82" s="240">
        <v>1</v>
      </c>
      <c r="I82" s="241">
        <v>27.75</v>
      </c>
      <c r="J82" s="242">
        <v>1.45</v>
      </c>
      <c r="K82" s="243">
        <f>H82*I82*J82</f>
        <v>40.237499999999997</v>
      </c>
      <c r="L82" s="244"/>
      <c r="M82" s="245"/>
      <c r="N82" s="246"/>
      <c r="O82" s="246"/>
      <c r="P82" s="247"/>
      <c r="Q82" s="405"/>
      <c r="R82" s="411"/>
      <c r="S82" s="407"/>
      <c r="T82" s="408"/>
      <c r="U82" s="409"/>
      <c r="V82" s="410"/>
    </row>
    <row r="83" spans="2:22">
      <c r="B83" s="240"/>
      <c r="C83" s="276"/>
      <c r="D83" s="236"/>
      <c r="E83" s="236"/>
      <c r="F83" s="238"/>
      <c r="G83" s="239"/>
      <c r="H83" s="240">
        <v>1</v>
      </c>
      <c r="I83" s="241">
        <v>29.96</v>
      </c>
      <c r="J83" s="242">
        <v>1.3</v>
      </c>
      <c r="K83" s="243">
        <f>H83*I83*J83</f>
        <v>38.948</v>
      </c>
      <c r="L83" s="244"/>
      <c r="M83" s="245"/>
      <c r="N83" s="246"/>
      <c r="O83" s="246"/>
      <c r="P83" s="247"/>
      <c r="Q83" s="405"/>
      <c r="R83" s="411"/>
      <c r="S83" s="407"/>
      <c r="T83" s="408"/>
      <c r="U83" s="409"/>
      <c r="V83" s="410"/>
    </row>
    <row r="84" spans="2:22">
      <c r="B84" s="240"/>
      <c r="C84" s="276"/>
      <c r="D84" s="236"/>
      <c r="E84" s="237"/>
      <c r="F84" s="238"/>
      <c r="G84" s="239"/>
      <c r="H84" s="240"/>
      <c r="I84" s="241"/>
      <c r="J84" s="242"/>
      <c r="K84" s="243"/>
      <c r="L84" s="244"/>
      <c r="M84" s="245"/>
      <c r="N84" s="246"/>
      <c r="O84" s="246"/>
      <c r="P84" s="247"/>
      <c r="Q84" s="405"/>
      <c r="R84" s="411"/>
      <c r="S84" s="407"/>
      <c r="T84" s="408"/>
      <c r="U84" s="409"/>
      <c r="V84" s="410"/>
    </row>
    <row r="85" spans="2:22">
      <c r="B85" s="240"/>
      <c r="C85" s="276"/>
      <c r="D85" s="236"/>
      <c r="E85" s="236"/>
      <c r="F85" s="238"/>
      <c r="G85" s="239"/>
      <c r="H85" s="240"/>
      <c r="I85" s="241"/>
      <c r="J85" s="242"/>
      <c r="K85" s="243"/>
      <c r="L85" s="244"/>
      <c r="M85" s="245"/>
      <c r="N85" s="246"/>
      <c r="O85" s="246"/>
      <c r="P85" s="247"/>
      <c r="Q85" s="405"/>
      <c r="R85" s="411"/>
      <c r="S85" s="407"/>
      <c r="T85" s="408"/>
      <c r="U85" s="409"/>
      <c r="V85" s="410"/>
    </row>
    <row r="86" spans="2:22">
      <c r="B86" s="240"/>
      <c r="C86" s="276"/>
      <c r="D86" s="248"/>
      <c r="E86" s="236"/>
      <c r="F86" s="238"/>
      <c r="G86" s="239"/>
      <c r="H86" s="240"/>
      <c r="I86" s="241"/>
      <c r="J86" s="242"/>
      <c r="K86" s="243"/>
      <c r="L86" s="244"/>
      <c r="M86" s="245"/>
      <c r="N86" s="246"/>
      <c r="O86" s="246"/>
      <c r="P86" s="247"/>
      <c r="Q86" s="405"/>
      <c r="R86" s="411"/>
      <c r="S86" s="407"/>
      <c r="T86" s="408"/>
      <c r="U86" s="409"/>
      <c r="V86" s="410"/>
    </row>
    <row r="87" spans="2:22">
      <c r="B87" s="275"/>
      <c r="C87" s="279"/>
      <c r="D87" s="236"/>
      <c r="E87" s="272"/>
      <c r="F87" s="238"/>
      <c r="G87" s="274"/>
      <c r="H87" s="275"/>
      <c r="I87" s="277"/>
      <c r="J87" s="242"/>
      <c r="K87" s="243"/>
      <c r="L87" s="280"/>
      <c r="M87" s="245"/>
      <c r="N87" s="246"/>
      <c r="O87" s="246"/>
      <c r="P87" s="247"/>
      <c r="Q87" s="405"/>
      <c r="R87" s="411"/>
      <c r="S87" s="407"/>
      <c r="T87" s="408"/>
      <c r="U87" s="409"/>
      <c r="V87" s="410"/>
    </row>
    <row r="88" spans="2:22">
      <c r="B88" s="275"/>
      <c r="C88" s="276"/>
      <c r="D88" s="272"/>
      <c r="E88" s="272"/>
      <c r="F88" s="273"/>
      <c r="G88" s="274"/>
      <c r="H88" s="275"/>
      <c r="I88" s="277"/>
      <c r="J88" s="241"/>
      <c r="K88" s="243"/>
      <c r="L88" s="281"/>
      <c r="M88" s="245"/>
      <c r="N88" s="246"/>
      <c r="O88" s="246"/>
      <c r="P88" s="247"/>
      <c r="Q88" s="405"/>
      <c r="R88" s="411"/>
      <c r="S88" s="407"/>
      <c r="T88" s="408"/>
      <c r="U88" s="409"/>
      <c r="V88" s="410"/>
    </row>
    <row r="89" spans="2:22">
      <c r="B89" s="240"/>
      <c r="C89" s="276"/>
      <c r="D89" s="236"/>
      <c r="E89" s="237"/>
      <c r="F89" s="238"/>
      <c r="G89" s="239"/>
      <c r="H89" s="240"/>
      <c r="I89" s="241"/>
      <c r="J89" s="242"/>
      <c r="K89" s="243"/>
      <c r="L89" s="244"/>
      <c r="M89" s="245"/>
      <c r="N89" s="246"/>
      <c r="O89" s="246"/>
      <c r="P89" s="247"/>
      <c r="Q89" s="405"/>
      <c r="R89" s="411"/>
      <c r="S89" s="407"/>
      <c r="T89" s="408"/>
      <c r="U89" s="409"/>
      <c r="V89" s="410"/>
    </row>
    <row r="90" spans="2:22">
      <c r="B90" s="275"/>
      <c r="C90" s="279"/>
      <c r="D90" s="236"/>
      <c r="E90" s="282"/>
      <c r="F90" s="238"/>
      <c r="G90" s="274"/>
      <c r="H90" s="275"/>
      <c r="I90" s="277"/>
      <c r="J90" s="241"/>
      <c r="K90" s="283"/>
      <c r="L90" s="281"/>
      <c r="M90" s="284"/>
      <c r="N90" s="285"/>
      <c r="O90" s="285"/>
      <c r="P90" s="286"/>
      <c r="Q90" s="405"/>
      <c r="R90" s="411"/>
      <c r="S90" s="407"/>
      <c r="T90" s="408"/>
      <c r="U90" s="409"/>
      <c r="V90" s="410"/>
    </row>
    <row r="91" spans="2:22">
      <c r="B91" s="275"/>
      <c r="C91" s="276"/>
      <c r="D91" s="272"/>
      <c r="E91" s="282"/>
      <c r="F91" s="273"/>
      <c r="G91" s="274"/>
      <c r="H91" s="275"/>
      <c r="I91" s="277"/>
      <c r="J91" s="287"/>
      <c r="K91" s="288"/>
      <c r="L91" s="578"/>
      <c r="M91" s="289"/>
      <c r="N91" s="290"/>
      <c r="O91" s="290"/>
      <c r="P91" s="291"/>
      <c r="Q91" s="413"/>
      <c r="R91" s="414"/>
      <c r="S91" s="415"/>
      <c r="T91" s="416"/>
      <c r="U91" s="417"/>
      <c r="V91" s="418"/>
    </row>
    <row r="92" spans="2:22" ht="15" thickBot="1">
      <c r="B92" s="254"/>
      <c r="C92" s="419"/>
      <c r="D92" s="251"/>
      <c r="E92" s="251"/>
      <c r="F92" s="252"/>
      <c r="G92" s="253"/>
      <c r="H92" s="254"/>
      <c r="I92" s="255"/>
      <c r="J92" s="255"/>
      <c r="K92" s="256"/>
      <c r="L92" s="257"/>
      <c r="M92" s="258"/>
      <c r="N92" s="259"/>
      <c r="O92" s="259"/>
      <c r="P92" s="260"/>
      <c r="Q92" s="420"/>
      <c r="R92" s="421"/>
      <c r="S92" s="353"/>
      <c r="T92" s="422"/>
      <c r="U92" s="423"/>
      <c r="V92" s="424"/>
    </row>
    <row r="93" spans="2:22">
      <c r="K93" s="261"/>
      <c r="N93" s="261"/>
      <c r="O93" s="261"/>
      <c r="P93" s="261" t="s">
        <v>38</v>
      </c>
      <c r="Q93" s="262">
        <f>SUM(Q74:Q92)</f>
        <v>156.83349999999999</v>
      </c>
      <c r="R93" s="262"/>
      <c r="S93" s="262">
        <f>SUM(S74:S92)</f>
        <v>141.15015</v>
      </c>
      <c r="T93" s="262">
        <f>SUM(T74:T92)</f>
        <v>0</v>
      </c>
      <c r="U93" s="262">
        <f>SUM(U74:U92)</f>
        <v>141.15015</v>
      </c>
    </row>
  </sheetData>
  <mergeCells count="9">
    <mergeCell ref="H75:K75"/>
    <mergeCell ref="M75:P75"/>
    <mergeCell ref="B3:U3"/>
    <mergeCell ref="H11:K11"/>
    <mergeCell ref="M11:P11"/>
    <mergeCell ref="H33:K33"/>
    <mergeCell ref="M33:P33"/>
    <mergeCell ref="H54:K54"/>
    <mergeCell ref="M54:P5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2:Y71"/>
  <sheetViews>
    <sheetView showGridLines="0" view="pageBreakPreview" topLeftCell="A7" zoomScale="80" zoomScaleNormal="100" zoomScaleSheetLayoutView="80" workbookViewId="0">
      <pane xSplit="3" ySplit="10" topLeftCell="D44" activePane="bottomRight" state="frozen"/>
      <selection activeCell="I20" sqref="I20"/>
      <selection pane="topRight" activeCell="I20" sqref="I20"/>
      <selection pane="bottomLeft" activeCell="I20" sqref="I20"/>
      <selection pane="bottomRight" activeCell="H72" sqref="H72"/>
    </sheetView>
  </sheetViews>
  <sheetFormatPr defaultColWidth="9.109375" defaultRowHeight="13.2"/>
  <cols>
    <col min="1" max="1" width="8.109375" style="113" customWidth="1"/>
    <col min="2" max="2" width="14" style="113" customWidth="1"/>
    <col min="3" max="3" width="36.77734375" style="113" bestFit="1" customWidth="1"/>
    <col min="4" max="4" width="6.33203125" style="113" customWidth="1"/>
    <col min="5" max="5" width="10.5546875" style="113" customWidth="1"/>
    <col min="6" max="6" width="10.5546875" style="119" customWidth="1"/>
    <col min="7" max="7" width="11" style="113" customWidth="1"/>
    <col min="8" max="8" width="13.88671875" style="113" bestFit="1" customWidth="1"/>
    <col min="9" max="11" width="13.44140625" style="113" customWidth="1"/>
    <col min="12" max="12" width="13.44140625" style="113" hidden="1" customWidth="1"/>
    <col min="13" max="16" width="13.44140625" style="113" customWidth="1"/>
    <col min="17" max="17" width="25.5546875" style="324" customWidth="1"/>
    <col min="18" max="18" width="26.88671875" style="113" bestFit="1" customWidth="1"/>
    <col min="19" max="19" width="13.6640625" style="113" customWidth="1"/>
    <col min="20" max="20" width="17.5546875" style="113" customWidth="1"/>
    <col min="21" max="21" width="12.33203125" style="113" customWidth="1"/>
    <col min="22" max="22" width="10.33203125" style="113" bestFit="1" customWidth="1"/>
    <col min="23" max="24" width="12.5546875" style="113" customWidth="1"/>
    <col min="25" max="25" width="9.109375" style="113"/>
    <col min="26" max="26" width="17.6640625" style="113" customWidth="1"/>
    <col min="27" max="16384" width="9.109375" style="113"/>
  </cols>
  <sheetData>
    <row r="2" spans="1:22" ht="16.8">
      <c r="A2" s="603" t="s">
        <v>81</v>
      </c>
      <c r="B2" s="603"/>
      <c r="C2" s="603"/>
      <c r="D2" s="603"/>
      <c r="E2" s="603"/>
      <c r="F2" s="603"/>
      <c r="G2" s="603"/>
      <c r="H2" s="603"/>
      <c r="I2" s="603"/>
      <c r="J2" s="603"/>
      <c r="K2" s="603"/>
      <c r="L2" s="603"/>
      <c r="M2" s="603"/>
      <c r="N2" s="603"/>
      <c r="O2" s="603"/>
      <c r="P2" s="603"/>
      <c r="Q2" s="321"/>
    </row>
    <row r="3" spans="1:22" ht="16.8">
      <c r="A3" s="112"/>
      <c r="B3" s="112"/>
      <c r="C3" s="112"/>
      <c r="D3" s="112"/>
      <c r="E3" s="112"/>
      <c r="F3" s="114"/>
      <c r="G3" s="112"/>
      <c r="H3" s="112"/>
      <c r="I3" s="112"/>
      <c r="J3" s="112"/>
      <c r="K3" s="112"/>
      <c r="L3" s="112"/>
      <c r="M3" s="112"/>
      <c r="N3" s="112"/>
      <c r="O3" s="112"/>
      <c r="P3" s="112"/>
      <c r="Q3" s="321"/>
    </row>
    <row r="4" spans="1:22" ht="15.6">
      <c r="A4" s="604" t="s">
        <v>82</v>
      </c>
      <c r="B4" s="604"/>
      <c r="C4" s="604"/>
      <c r="D4" s="604"/>
      <c r="E4" s="604"/>
      <c r="F4" s="604"/>
      <c r="G4" s="604"/>
      <c r="H4" s="604"/>
      <c r="I4" s="604"/>
      <c r="J4" s="604"/>
      <c r="K4" s="604"/>
      <c r="L4" s="604"/>
      <c r="M4" s="604"/>
      <c r="N4" s="604"/>
      <c r="O4" s="604"/>
      <c r="P4" s="604"/>
      <c r="Q4" s="322"/>
    </row>
    <row r="6" spans="1:22" ht="13.8" thickBot="1">
      <c r="A6" s="115" t="s">
        <v>83</v>
      </c>
      <c r="B6" s="115"/>
      <c r="C6" s="116"/>
      <c r="D6" s="117"/>
      <c r="E6" s="117"/>
      <c r="F6" s="118"/>
      <c r="G6" s="117"/>
      <c r="H6" s="117"/>
      <c r="I6" s="117"/>
      <c r="J6" s="117"/>
      <c r="K6" s="117"/>
      <c r="L6" s="117"/>
      <c r="M6" s="117"/>
      <c r="N6" s="117"/>
      <c r="O6" s="117"/>
      <c r="P6" s="117"/>
      <c r="Q6" s="323"/>
    </row>
    <row r="7" spans="1:22" hidden="1">
      <c r="A7" s="115" t="s">
        <v>84</v>
      </c>
      <c r="B7" s="115"/>
      <c r="C7" s="116"/>
      <c r="D7" s="117"/>
      <c r="E7" s="117"/>
      <c r="F7" s="118"/>
      <c r="G7" s="117"/>
      <c r="H7" s="117"/>
      <c r="I7" s="117"/>
      <c r="J7" s="117"/>
      <c r="K7" s="117"/>
      <c r="L7" s="117"/>
      <c r="M7" s="117"/>
      <c r="N7" s="117"/>
      <c r="O7" s="117"/>
      <c r="P7" s="117"/>
      <c r="Q7" s="323"/>
    </row>
    <row r="8" spans="1:22" hidden="1">
      <c r="A8" s="115" t="s">
        <v>85</v>
      </c>
      <c r="B8" s="115"/>
      <c r="C8" s="116"/>
      <c r="D8" s="117"/>
      <c r="E8" s="117"/>
      <c r="F8" s="118"/>
      <c r="G8" s="117"/>
      <c r="H8" s="117"/>
      <c r="I8" s="117"/>
      <c r="J8" s="117"/>
      <c r="K8" s="117"/>
      <c r="L8" s="117"/>
      <c r="M8" s="117"/>
      <c r="N8" s="117"/>
      <c r="O8" s="117"/>
      <c r="P8" s="117"/>
      <c r="Q8" s="323"/>
    </row>
    <row r="9" spans="1:22" hidden="1">
      <c r="A9" s="113" t="s">
        <v>86</v>
      </c>
    </row>
    <row r="10" spans="1:22" ht="15.75" hidden="1" customHeight="1" thickBot="1">
      <c r="A10" s="120"/>
      <c r="B10" s="120"/>
      <c r="C10" s="120"/>
      <c r="D10" s="120"/>
      <c r="E10" s="120"/>
      <c r="F10" s="121"/>
      <c r="G10" s="120"/>
      <c r="H10" s="120"/>
      <c r="I10" s="120"/>
      <c r="J10" s="120"/>
      <c r="K10" s="120"/>
      <c r="L10" s="120"/>
      <c r="M10" s="120"/>
      <c r="N10" s="120"/>
      <c r="O10" s="120"/>
      <c r="P10" s="120"/>
      <c r="Q10" s="325"/>
      <c r="R10" s="122"/>
      <c r="S10" s="122"/>
      <c r="T10" s="122"/>
      <c r="U10" s="122"/>
      <c r="V10" s="122"/>
    </row>
    <row r="11" spans="1:22" ht="15" customHeight="1">
      <c r="A11" s="605" t="s">
        <v>87</v>
      </c>
      <c r="B11" s="123"/>
      <c r="C11" s="605" t="s">
        <v>88</v>
      </c>
      <c r="D11" s="608" t="s">
        <v>89</v>
      </c>
      <c r="E11" s="611" t="s">
        <v>90</v>
      </c>
      <c r="F11" s="613" t="s">
        <v>91</v>
      </c>
      <c r="G11" s="124"/>
      <c r="H11" s="124"/>
      <c r="I11" s="616" t="s">
        <v>92</v>
      </c>
      <c r="J11" s="617"/>
      <c r="K11" s="618"/>
      <c r="L11" s="336"/>
      <c r="M11" s="622" t="s">
        <v>93</v>
      </c>
      <c r="N11" s="616" t="s">
        <v>94</v>
      </c>
      <c r="O11" s="617"/>
      <c r="P11" s="618"/>
      <c r="Q11" s="326"/>
    </row>
    <row r="12" spans="1:22" ht="11.25" customHeight="1">
      <c r="A12" s="606"/>
      <c r="B12" s="125" t="s">
        <v>95</v>
      </c>
      <c r="C12" s="606"/>
      <c r="D12" s="609"/>
      <c r="E12" s="612"/>
      <c r="F12" s="614"/>
      <c r="G12" s="126" t="s">
        <v>40</v>
      </c>
      <c r="H12" s="126" t="s">
        <v>96</v>
      </c>
      <c r="I12" s="619"/>
      <c r="J12" s="620"/>
      <c r="K12" s="621"/>
      <c r="L12" s="337"/>
      <c r="M12" s="623"/>
      <c r="N12" s="619"/>
      <c r="O12" s="620"/>
      <c r="P12" s="621"/>
      <c r="Q12" s="326"/>
      <c r="S12" s="628"/>
      <c r="T12" s="628"/>
      <c r="U12" s="628"/>
      <c r="V12" s="628"/>
    </row>
    <row r="13" spans="1:22">
      <c r="A13" s="607"/>
      <c r="B13" s="127"/>
      <c r="C13" s="607"/>
      <c r="D13" s="610"/>
      <c r="E13" s="128" t="s">
        <v>97</v>
      </c>
      <c r="F13" s="615"/>
      <c r="G13" s="128"/>
      <c r="H13" s="128"/>
      <c r="I13" s="129" t="s">
        <v>98</v>
      </c>
      <c r="J13" s="129" t="s">
        <v>99</v>
      </c>
      <c r="K13" s="130" t="s">
        <v>100</v>
      </c>
      <c r="L13" s="338"/>
      <c r="M13" s="624"/>
      <c r="N13" s="129" t="s">
        <v>98</v>
      </c>
      <c r="O13" s="129" t="s">
        <v>99</v>
      </c>
      <c r="P13" s="130" t="s">
        <v>100</v>
      </c>
      <c r="Q13" s="327"/>
    </row>
    <row r="14" spans="1:22" ht="13.8">
      <c r="A14" s="131"/>
      <c r="B14" s="132"/>
      <c r="C14" s="133"/>
      <c r="D14" s="629"/>
      <c r="E14" s="630"/>
      <c r="F14" s="630"/>
      <c r="G14" s="630"/>
      <c r="H14" s="630"/>
      <c r="I14" s="630"/>
      <c r="J14" s="630"/>
      <c r="K14" s="629"/>
      <c r="L14" s="630"/>
      <c r="M14" s="630"/>
      <c r="N14" s="630"/>
      <c r="O14" s="630"/>
      <c r="P14" s="630"/>
      <c r="Q14" s="328"/>
    </row>
    <row r="15" spans="1:22">
      <c r="A15" s="134" t="s">
        <v>101</v>
      </c>
      <c r="B15" s="134"/>
      <c r="C15" s="135"/>
      <c r="D15" s="135"/>
      <c r="E15" s="136"/>
      <c r="F15" s="137"/>
      <c r="G15" s="136"/>
      <c r="H15" s="136"/>
      <c r="I15" s="136"/>
      <c r="J15" s="136"/>
      <c r="K15" s="136"/>
      <c r="L15" s="136"/>
      <c r="M15" s="136"/>
      <c r="N15" s="138"/>
      <c r="O15" s="138"/>
      <c r="P15" s="138"/>
      <c r="Q15" s="329"/>
      <c r="T15" s="139"/>
      <c r="V15" s="140"/>
    </row>
    <row r="16" spans="1:22">
      <c r="A16" s="141"/>
      <c r="B16" s="142"/>
      <c r="C16" s="143"/>
      <c r="D16" s="144"/>
      <c r="E16" s="145"/>
      <c r="F16" s="146"/>
      <c r="G16" s="145"/>
      <c r="H16" s="145"/>
      <c r="I16" s="145"/>
      <c r="J16" s="145"/>
      <c r="K16" s="145"/>
      <c r="L16" s="145"/>
      <c r="M16" s="145"/>
      <c r="N16" s="147"/>
      <c r="O16" s="147"/>
      <c r="P16" s="147"/>
      <c r="Q16" s="330"/>
      <c r="T16" s="139"/>
      <c r="V16" s="140"/>
    </row>
    <row r="17" spans="1:22">
      <c r="A17" s="141"/>
      <c r="B17" s="142"/>
      <c r="C17" s="148" t="s">
        <v>13</v>
      </c>
      <c r="D17" s="144"/>
      <c r="E17" s="145"/>
      <c r="F17" s="146"/>
      <c r="G17" s="145"/>
      <c r="H17" s="145"/>
      <c r="I17" s="145"/>
      <c r="J17" s="145"/>
      <c r="K17" s="145"/>
      <c r="L17" s="145"/>
      <c r="M17" s="145"/>
      <c r="N17" s="147"/>
      <c r="O17" s="147"/>
      <c r="P17" s="147"/>
      <c r="Q17" s="330"/>
      <c r="T17" s="139"/>
      <c r="V17" s="140"/>
    </row>
    <row r="18" spans="1:22">
      <c r="A18" s="141"/>
      <c r="B18" s="142"/>
      <c r="C18" s="143"/>
      <c r="D18" s="144"/>
      <c r="E18" s="145"/>
      <c r="F18" s="146"/>
      <c r="G18" s="145"/>
      <c r="H18" s="145"/>
      <c r="I18" s="145"/>
      <c r="J18" s="145"/>
      <c r="K18" s="145"/>
      <c r="L18" s="145"/>
      <c r="M18" s="145"/>
      <c r="N18" s="147"/>
      <c r="O18" s="147"/>
      <c r="P18" s="147"/>
      <c r="Q18" s="330"/>
      <c r="T18" s="139"/>
      <c r="V18" s="140"/>
    </row>
    <row r="19" spans="1:22">
      <c r="A19" s="149">
        <v>1</v>
      </c>
      <c r="B19" s="150" t="s">
        <v>102</v>
      </c>
      <c r="C19" s="151" t="s">
        <v>103</v>
      </c>
      <c r="D19" s="152" t="s">
        <v>104</v>
      </c>
      <c r="E19" s="153">
        <v>500</v>
      </c>
      <c r="F19" s="154"/>
      <c r="G19" s="153">
        <v>422</v>
      </c>
      <c r="H19" s="155">
        <f>E19*G19</f>
        <v>211000</v>
      </c>
      <c r="I19" s="153"/>
      <c r="J19" s="153"/>
      <c r="K19" s="153"/>
      <c r="L19" s="153"/>
      <c r="M19" s="153"/>
      <c r="N19" s="153"/>
      <c r="O19" s="153"/>
      <c r="P19" s="153"/>
      <c r="Q19" s="331"/>
      <c r="R19" s="156"/>
      <c r="T19" s="139"/>
      <c r="V19" s="140"/>
    </row>
    <row r="20" spans="1:22">
      <c r="A20" s="149"/>
      <c r="B20" s="157"/>
      <c r="C20" s="144" t="s">
        <v>105</v>
      </c>
      <c r="D20" s="152"/>
      <c r="E20" s="158"/>
      <c r="F20" s="159">
        <v>0.7</v>
      </c>
      <c r="G20" s="158"/>
      <c r="H20" s="155"/>
      <c r="I20" s="160">
        <f t="shared" ref="I20:K22" si="0">N20/$G$19</f>
        <v>0.31177251184834121</v>
      </c>
      <c r="J20" s="160">
        <f t="shared" si="0"/>
        <v>0</v>
      </c>
      <c r="K20" s="160">
        <f t="shared" si="0"/>
        <v>0.31177251184834121</v>
      </c>
      <c r="L20" s="190">
        <f>K20*F20</f>
        <v>0.21824075829383882</v>
      </c>
      <c r="M20" s="625">
        <f>SUM(L20:L22)</f>
        <v>0.29809279620853074</v>
      </c>
      <c r="N20" s="153">
        <f>'EIFS 400mm EPS BOARDS'!R21</f>
        <v>131.56799999999998</v>
      </c>
      <c r="O20" s="153">
        <f>'EIFS 400mm EPS BOARDS'!S21</f>
        <v>0</v>
      </c>
      <c r="P20" s="153">
        <f>'EIFS 400mm EPS BOARDS'!Q21</f>
        <v>131.56799999999998</v>
      </c>
      <c r="Q20" s="331">
        <f>'Progress Bill'!Z25</f>
        <v>0.32</v>
      </c>
      <c r="R20" s="368">
        <f>Q20-M20</f>
        <v>2.1907203791469265E-2</v>
      </c>
      <c r="T20" s="139"/>
      <c r="V20" s="140"/>
    </row>
    <row r="21" spans="1:22">
      <c r="A21" s="149"/>
      <c r="B21" s="157"/>
      <c r="C21" s="144" t="s">
        <v>106</v>
      </c>
      <c r="D21" s="152"/>
      <c r="E21" s="158"/>
      <c r="F21" s="159">
        <v>0.2</v>
      </c>
      <c r="G21" s="158"/>
      <c r="H21" s="158"/>
      <c r="I21" s="160">
        <f t="shared" si="0"/>
        <v>0.31177251184834121</v>
      </c>
      <c r="J21" s="160">
        <f t="shared" si="0"/>
        <v>0</v>
      </c>
      <c r="K21" s="160">
        <f t="shared" si="0"/>
        <v>0.31177251184834121</v>
      </c>
      <c r="L21" s="190">
        <f t="shared" ref="L21:L22" si="1">K21*F21</f>
        <v>6.2354502369668247E-2</v>
      </c>
      <c r="M21" s="626"/>
      <c r="N21" s="153">
        <f>'EIFS 400mm BASECOAT'!R21</f>
        <v>131.56799999999998</v>
      </c>
      <c r="O21" s="153">
        <f>'EIFS 400mm BASECOAT'!S21</f>
        <v>0</v>
      </c>
      <c r="P21" s="153">
        <f>'EIFS 400mm BASECOAT'!Q21</f>
        <v>131.56799999999998</v>
      </c>
      <c r="Q21" s="332"/>
      <c r="R21" s="161"/>
      <c r="T21" s="139"/>
      <c r="V21" s="140"/>
    </row>
    <row r="22" spans="1:22">
      <c r="A22" s="149"/>
      <c r="B22" s="157"/>
      <c r="C22" s="144" t="s">
        <v>107</v>
      </c>
      <c r="D22" s="152"/>
      <c r="E22" s="158"/>
      <c r="F22" s="159">
        <v>0.1</v>
      </c>
      <c r="G22" s="158"/>
      <c r="H22" s="155"/>
      <c r="I22" s="160">
        <f t="shared" si="0"/>
        <v>0.17497535545023699</v>
      </c>
      <c r="J22" s="160">
        <f t="shared" si="0"/>
        <v>0</v>
      </c>
      <c r="K22" s="160">
        <f t="shared" si="0"/>
        <v>0.17497535545023699</v>
      </c>
      <c r="L22" s="190">
        <f t="shared" si="1"/>
        <v>1.7497535545023698E-2</v>
      </c>
      <c r="M22" s="627"/>
      <c r="N22" s="153">
        <f>'EIFS 400mm PAINT'!R21</f>
        <v>73.839600000000004</v>
      </c>
      <c r="O22" s="153">
        <f>'EIFS 400mm PAINT'!S21</f>
        <v>0</v>
      </c>
      <c r="P22" s="153">
        <f>'EIFS 400mm PAINT'!Q21</f>
        <v>73.839600000000004</v>
      </c>
      <c r="Q22" s="331"/>
      <c r="R22" s="156"/>
      <c r="T22" s="162"/>
      <c r="V22" s="140"/>
    </row>
    <row r="23" spans="1:22">
      <c r="A23" s="149"/>
      <c r="B23" s="157"/>
      <c r="C23" s="144"/>
      <c r="D23" s="152"/>
      <c r="E23" s="158"/>
      <c r="F23" s="159"/>
      <c r="G23" s="158"/>
      <c r="H23" s="158"/>
      <c r="I23" s="160"/>
      <c r="J23" s="160"/>
      <c r="K23" s="160"/>
      <c r="L23" s="160"/>
      <c r="M23" s="160"/>
      <c r="N23" s="153"/>
      <c r="O23" s="153"/>
      <c r="P23" s="153"/>
      <c r="Q23" s="331"/>
      <c r="R23" s="156"/>
      <c r="T23" s="139"/>
      <c r="V23" s="140"/>
    </row>
    <row r="24" spans="1:22">
      <c r="A24" s="149">
        <v>2</v>
      </c>
      <c r="B24" s="150" t="s">
        <v>108</v>
      </c>
      <c r="C24" s="151" t="s">
        <v>109</v>
      </c>
      <c r="D24" s="152" t="s">
        <v>104</v>
      </c>
      <c r="E24" s="153">
        <v>435</v>
      </c>
      <c r="F24" s="154"/>
      <c r="G24" s="153">
        <v>854</v>
      </c>
      <c r="H24" s="155">
        <f>E24*G24</f>
        <v>371490</v>
      </c>
      <c r="I24" s="153"/>
      <c r="J24" s="153"/>
      <c r="K24" s="153"/>
      <c r="L24" s="153"/>
      <c r="M24" s="153"/>
      <c r="N24" s="153"/>
      <c r="O24" s="153"/>
      <c r="P24" s="153"/>
      <c r="Q24" s="331"/>
      <c r="R24" s="156"/>
      <c r="S24" s="156"/>
      <c r="T24" s="139"/>
      <c r="V24" s="140"/>
    </row>
    <row r="25" spans="1:22">
      <c r="A25" s="149"/>
      <c r="B25" s="157"/>
      <c r="C25" s="144" t="s">
        <v>105</v>
      </c>
      <c r="D25" s="152"/>
      <c r="E25" s="158"/>
      <c r="F25" s="159">
        <v>0.7</v>
      </c>
      <c r="G25" s="158"/>
      <c r="H25" s="155"/>
      <c r="I25" s="160">
        <f>N25/$G$24</f>
        <v>0.22507728337236532</v>
      </c>
      <c r="J25" s="160">
        <f>O25/$G$24</f>
        <v>0</v>
      </c>
      <c r="K25" s="160">
        <f>P25/$G$24</f>
        <v>0.22507728337236535</v>
      </c>
      <c r="L25" s="190">
        <f t="shared" ref="L25:L27" si="2">K25*F25</f>
        <v>0.15755409836065573</v>
      </c>
      <c r="M25" s="625">
        <f>SUM(L25:L27)</f>
        <v>0.2025695550351288</v>
      </c>
      <c r="N25" s="153">
        <f>'EIFS 300mm EPS BOARDS'!T9</f>
        <v>192.21599999999998</v>
      </c>
      <c r="O25" s="153">
        <f>'EIFS 300mm EPS BOARDS'!U9</f>
        <v>0</v>
      </c>
      <c r="P25" s="153">
        <f>'EIFS 300mm EPS BOARDS'!S9</f>
        <v>192.21600000000001</v>
      </c>
      <c r="Q25" s="331">
        <f>'Progress Bill'!Z23</f>
        <v>0.33994799999999997</v>
      </c>
      <c r="R25" s="368">
        <f>Q25-M25</f>
        <v>0.13737844496487117</v>
      </c>
      <c r="T25" s="163"/>
      <c r="V25" s="140"/>
    </row>
    <row r="26" spans="1:22">
      <c r="A26" s="149"/>
      <c r="B26" s="157"/>
      <c r="C26" s="144" t="s">
        <v>106</v>
      </c>
      <c r="D26" s="152"/>
      <c r="E26" s="158"/>
      <c r="F26" s="159">
        <v>0.2</v>
      </c>
      <c r="G26" s="158"/>
      <c r="H26" s="158"/>
      <c r="I26" s="160">
        <f t="shared" ref="I26:K27" si="3">N26/$G$24</f>
        <v>0.22507728337236532</v>
      </c>
      <c r="J26" s="160">
        <f t="shared" si="3"/>
        <v>0</v>
      </c>
      <c r="K26" s="160">
        <f t="shared" si="3"/>
        <v>0.22507728337236532</v>
      </c>
      <c r="L26" s="190">
        <f t="shared" si="2"/>
        <v>4.501545667447307E-2</v>
      </c>
      <c r="M26" s="626"/>
      <c r="N26" s="153">
        <f>'EIFS 300mm BASECOAT'!R11</f>
        <v>192.21599999999998</v>
      </c>
      <c r="O26" s="153">
        <f>'EIFS 300mm BASECOAT'!S11</f>
        <v>0</v>
      </c>
      <c r="P26" s="153">
        <f>'EIFS 300mm BASECOAT'!Q11</f>
        <v>192.21599999999998</v>
      </c>
      <c r="Q26" s="332"/>
      <c r="R26" s="156"/>
      <c r="T26" s="163"/>
      <c r="V26" s="140"/>
    </row>
    <row r="27" spans="1:22">
      <c r="A27" s="157"/>
      <c r="B27" s="157"/>
      <c r="C27" s="144" t="s">
        <v>107</v>
      </c>
      <c r="D27" s="152"/>
      <c r="E27" s="158"/>
      <c r="F27" s="159">
        <v>0.1</v>
      </c>
      <c r="G27" s="158"/>
      <c r="H27" s="155"/>
      <c r="I27" s="160">
        <f t="shared" si="3"/>
        <v>0</v>
      </c>
      <c r="J27" s="160">
        <f t="shared" si="3"/>
        <v>0</v>
      </c>
      <c r="K27" s="160">
        <f t="shared" si="3"/>
        <v>0</v>
      </c>
      <c r="L27" s="190">
        <f t="shared" si="2"/>
        <v>0</v>
      </c>
      <c r="M27" s="627"/>
      <c r="N27" s="375">
        <v>0</v>
      </c>
      <c r="O27" s="375">
        <v>0</v>
      </c>
      <c r="P27" s="375">
        <v>0</v>
      </c>
      <c r="Q27" s="331"/>
      <c r="R27" s="156"/>
      <c r="T27" s="139"/>
      <c r="V27" s="140"/>
    </row>
    <row r="28" spans="1:22">
      <c r="A28" s="157"/>
      <c r="B28" s="157"/>
      <c r="C28" s="144"/>
      <c r="D28" s="152"/>
      <c r="E28" s="158"/>
      <c r="F28" s="159"/>
      <c r="G28" s="158"/>
      <c r="H28" s="155"/>
      <c r="I28" s="154"/>
      <c r="J28" s="160"/>
      <c r="K28" s="160"/>
      <c r="L28" s="160"/>
      <c r="M28" s="160"/>
      <c r="N28" s="153"/>
      <c r="O28" s="153"/>
      <c r="P28" s="153"/>
      <c r="Q28" s="331"/>
      <c r="R28" s="156"/>
      <c r="T28" s="139"/>
      <c r="V28" s="140"/>
    </row>
    <row r="29" spans="1:22">
      <c r="A29" s="157">
        <v>3</v>
      </c>
      <c r="B29" s="150" t="s">
        <v>110</v>
      </c>
      <c r="C29" s="164" t="s">
        <v>111</v>
      </c>
      <c r="D29" s="165" t="s">
        <v>104</v>
      </c>
      <c r="E29" s="158">
        <v>380</v>
      </c>
      <c r="F29" s="159"/>
      <c r="G29" s="158">
        <v>682</v>
      </c>
      <c r="H29" s="155">
        <f>E29*G29</f>
        <v>259160</v>
      </c>
      <c r="I29" s="158"/>
      <c r="J29" s="158"/>
      <c r="K29" s="158"/>
      <c r="L29" s="158"/>
      <c r="M29" s="158"/>
      <c r="N29" s="158"/>
      <c r="O29" s="158"/>
      <c r="P29" s="158"/>
      <c r="Q29" s="327"/>
      <c r="R29" s="156"/>
      <c r="T29" s="139"/>
      <c r="V29" s="140"/>
    </row>
    <row r="30" spans="1:22">
      <c r="A30" s="157"/>
      <c r="B30" s="157"/>
      <c r="C30" s="166" t="s">
        <v>105</v>
      </c>
      <c r="D30" s="165"/>
      <c r="E30" s="158"/>
      <c r="F30" s="159">
        <v>0.7</v>
      </c>
      <c r="G30" s="158"/>
      <c r="H30" s="155"/>
      <c r="I30" s="160">
        <f>N30/$G$29</f>
        <v>1.0544269794721408</v>
      </c>
      <c r="J30" s="160">
        <f>O30/$G$29</f>
        <v>0</v>
      </c>
      <c r="K30" s="160">
        <f>P30/$G$29</f>
        <v>1.0544269794721408</v>
      </c>
      <c r="L30" s="190">
        <f t="shared" ref="L30:L32" si="4">K30*F30</f>
        <v>0.73809888563049852</v>
      </c>
      <c r="M30" s="625">
        <f>SUM(L30:L32)</f>
        <v>0.94038733137829911</v>
      </c>
      <c r="N30" s="158">
        <f>'EIFS 200mm EPS BOARDS'!T23</f>
        <v>719.11919999999998</v>
      </c>
      <c r="O30" s="158">
        <f>'EIFS 200mm EPS BOARDS'!U23</f>
        <v>0</v>
      </c>
      <c r="P30" s="158">
        <f>'EIFS 200mm EPS BOARDS'!S23</f>
        <v>719.11919999999998</v>
      </c>
      <c r="Q30" s="327">
        <f>'Progress Bill'!Z19</f>
        <v>0.99134181818181799</v>
      </c>
      <c r="R30" s="368">
        <f>Q30-M30</f>
        <v>5.0954486803518884E-2</v>
      </c>
      <c r="T30" s="139"/>
      <c r="V30" s="140"/>
    </row>
    <row r="31" spans="1:22">
      <c r="A31" s="157"/>
      <c r="B31" s="157"/>
      <c r="C31" s="166" t="s">
        <v>106</v>
      </c>
      <c r="D31" s="165"/>
      <c r="E31" s="158"/>
      <c r="F31" s="159">
        <v>0.2</v>
      </c>
      <c r="G31" s="158"/>
      <c r="H31" s="158"/>
      <c r="I31" s="160">
        <f t="shared" ref="I31:K32" si="5">N31/$G$29</f>
        <v>0.88569618768328429</v>
      </c>
      <c r="J31" s="160">
        <f t="shared" si="5"/>
        <v>0</v>
      </c>
      <c r="K31" s="160">
        <f t="shared" si="5"/>
        <v>0.88569618768328429</v>
      </c>
      <c r="L31" s="190">
        <f t="shared" si="4"/>
        <v>0.17713923753665686</v>
      </c>
      <c r="M31" s="626"/>
      <c r="N31" s="158">
        <f>'EIFS 200mm BASECOAT'!T29</f>
        <v>604.0447999999999</v>
      </c>
      <c r="O31" s="158">
        <f>'EIFS 200mm BASECOAT'!U29</f>
        <v>0</v>
      </c>
      <c r="P31" s="158">
        <f>'EIFS 200mm BASECOAT'!S29</f>
        <v>604.0447999999999</v>
      </c>
      <c r="Q31" s="327"/>
      <c r="R31" s="156"/>
      <c r="T31" s="139"/>
      <c r="V31" s="140"/>
    </row>
    <row r="32" spans="1:22">
      <c r="A32" s="157"/>
      <c r="B32" s="157"/>
      <c r="C32" s="166" t="s">
        <v>107</v>
      </c>
      <c r="D32" s="165"/>
      <c r="E32" s="158"/>
      <c r="F32" s="159">
        <v>0.1</v>
      </c>
      <c r="G32" s="158"/>
      <c r="H32" s="155"/>
      <c r="I32" s="160">
        <f t="shared" si="5"/>
        <v>0.25149208211143698</v>
      </c>
      <c r="J32" s="160">
        <f t="shared" si="5"/>
        <v>0</v>
      </c>
      <c r="K32" s="160">
        <f t="shared" si="5"/>
        <v>0.25149208211143698</v>
      </c>
      <c r="L32" s="190">
        <f t="shared" si="4"/>
        <v>2.5149208211143699E-2</v>
      </c>
      <c r="M32" s="627"/>
      <c r="N32" s="158">
        <f>'EIFS 200mm PAINT'!R14</f>
        <v>171.51760000000002</v>
      </c>
      <c r="O32" s="158">
        <f>'EIFS 200mm PAINT'!S14</f>
        <v>0</v>
      </c>
      <c r="P32" s="158">
        <f>'EIFS 200mm PAINT'!Q14</f>
        <v>171.51760000000002</v>
      </c>
      <c r="Q32" s="327"/>
      <c r="R32" s="156"/>
      <c r="T32" s="139"/>
      <c r="V32" s="140"/>
    </row>
    <row r="33" spans="1:22">
      <c r="A33" s="157"/>
      <c r="B33" s="149"/>
      <c r="C33" s="144"/>
      <c r="D33" s="152"/>
      <c r="E33" s="158"/>
      <c r="F33" s="159"/>
      <c r="G33" s="158"/>
      <c r="H33" s="155"/>
      <c r="I33" s="154"/>
      <c r="J33" s="154"/>
      <c r="K33" s="159"/>
      <c r="L33" s="159"/>
      <c r="M33" s="154"/>
      <c r="N33" s="153"/>
      <c r="O33" s="153"/>
      <c r="P33" s="153"/>
      <c r="Q33" s="331"/>
      <c r="R33" s="156"/>
      <c r="T33" s="139"/>
      <c r="V33" s="140"/>
    </row>
    <row r="34" spans="1:22">
      <c r="A34" s="157">
        <v>4</v>
      </c>
      <c r="B34" s="167" t="s">
        <v>112</v>
      </c>
      <c r="C34" s="151" t="s">
        <v>113</v>
      </c>
      <c r="D34" s="152" t="s">
        <v>104</v>
      </c>
      <c r="E34" s="153">
        <v>319</v>
      </c>
      <c r="F34" s="154"/>
      <c r="G34" s="153">
        <v>692</v>
      </c>
      <c r="H34" s="155">
        <f>E34*G34</f>
        <v>220748</v>
      </c>
      <c r="I34" s="153"/>
      <c r="J34" s="153"/>
      <c r="K34" s="153"/>
      <c r="L34" s="153"/>
      <c r="M34" s="153"/>
      <c r="N34" s="153"/>
      <c r="O34" s="158"/>
      <c r="P34" s="153"/>
      <c r="Q34" s="331"/>
      <c r="R34" s="156"/>
      <c r="T34" s="139"/>
      <c r="V34" s="140"/>
    </row>
    <row r="35" spans="1:22">
      <c r="A35" s="157"/>
      <c r="B35" s="149"/>
      <c r="C35" s="144" t="s">
        <v>105</v>
      </c>
      <c r="D35" s="152"/>
      <c r="E35" s="158"/>
      <c r="F35" s="159">
        <v>0.7</v>
      </c>
      <c r="G35" s="158"/>
      <c r="H35" s="155"/>
      <c r="I35" s="160">
        <f>N35/$G$34</f>
        <v>0.86937258381502869</v>
      </c>
      <c r="J35" s="160">
        <f>O35/$G$34</f>
        <v>0</v>
      </c>
      <c r="K35" s="160">
        <f>P35/$G$34</f>
        <v>0.86937258381502869</v>
      </c>
      <c r="L35" s="190">
        <f t="shared" ref="L35:L37" si="6">K35*F35</f>
        <v>0.60856080867052009</v>
      </c>
      <c r="M35" s="625">
        <f>SUM(L35:L37)</f>
        <v>0.81789387225433507</v>
      </c>
      <c r="N35" s="153">
        <f>'EIFS 100mm EPS BOARDS'!T48</f>
        <v>601.60582799999986</v>
      </c>
      <c r="O35" s="158">
        <f>'EIFS 100mm EPS BOARDS'!U48</f>
        <v>0</v>
      </c>
      <c r="P35" s="153">
        <f>'EIFS 100mm EPS BOARDS'!S48</f>
        <v>601.60582799999986</v>
      </c>
      <c r="Q35" s="331">
        <f>'Progress Bill'!Z15</f>
        <v>0.89434566416184968</v>
      </c>
      <c r="R35" s="368">
        <f>Q35-M35</f>
        <v>7.645179190751461E-2</v>
      </c>
      <c r="T35" s="139"/>
      <c r="V35" s="140"/>
    </row>
    <row r="36" spans="1:22">
      <c r="A36" s="157"/>
      <c r="B36" s="149"/>
      <c r="C36" s="144" t="s">
        <v>106</v>
      </c>
      <c r="D36" s="152"/>
      <c r="E36" s="158"/>
      <c r="F36" s="159">
        <v>0.2</v>
      </c>
      <c r="G36" s="158"/>
      <c r="H36" s="158"/>
      <c r="I36" s="160">
        <f t="shared" ref="I36:K37" si="7">N36/$G$34</f>
        <v>0.83459306358381491</v>
      </c>
      <c r="J36" s="160">
        <f t="shared" si="7"/>
        <v>0</v>
      </c>
      <c r="K36" s="160">
        <f t="shared" si="7"/>
        <v>0.83459306358381491</v>
      </c>
      <c r="L36" s="190">
        <f t="shared" si="6"/>
        <v>0.166918612716763</v>
      </c>
      <c r="M36" s="626"/>
      <c r="N36" s="153">
        <f>'EIFS 100mm BASECOAT'!R44</f>
        <v>577.53839999999991</v>
      </c>
      <c r="O36" s="158">
        <f>'EIFS 100mm BASECOAT'!S44</f>
        <v>0</v>
      </c>
      <c r="P36" s="153">
        <f>'EIFS 100mm BASECOAT'!Q44</f>
        <v>577.53839999999991</v>
      </c>
      <c r="Q36" s="332"/>
      <c r="R36" s="156"/>
      <c r="T36" s="139"/>
      <c r="V36" s="140"/>
    </row>
    <row r="37" spans="1:22">
      <c r="A37" s="149"/>
      <c r="B37" s="149"/>
      <c r="C37" s="144" t="s">
        <v>107</v>
      </c>
      <c r="D37" s="152"/>
      <c r="E37" s="158"/>
      <c r="F37" s="159">
        <v>0.1</v>
      </c>
      <c r="G37" s="158"/>
      <c r="H37" s="155"/>
      <c r="I37" s="160">
        <f t="shared" si="7"/>
        <v>0.42414450867052023</v>
      </c>
      <c r="J37" s="160">
        <f t="shared" si="7"/>
        <v>0</v>
      </c>
      <c r="K37" s="160">
        <f>P37/$G$34</f>
        <v>0.42414450867052023</v>
      </c>
      <c r="L37" s="190">
        <f t="shared" si="6"/>
        <v>4.2414450867052027E-2</v>
      </c>
      <c r="M37" s="627"/>
      <c r="N37" s="153">
        <f>'EIFS 100mm PAINT'!R34</f>
        <v>293.50799999999998</v>
      </c>
      <c r="O37" s="158">
        <f>'EIFS 100mm PAINT'!S34</f>
        <v>0</v>
      </c>
      <c r="P37" s="153">
        <f>'EIFS 100mm PAINT'!Q34</f>
        <v>293.50799999999998</v>
      </c>
      <c r="Q37" s="332"/>
      <c r="R37" s="156"/>
      <c r="T37" s="139"/>
      <c r="V37" s="140"/>
    </row>
    <row r="38" spans="1:22">
      <c r="A38" s="149"/>
      <c r="B38" s="149"/>
      <c r="C38" s="144"/>
      <c r="D38" s="152"/>
      <c r="E38" s="158"/>
      <c r="F38" s="159"/>
      <c r="G38" s="158"/>
      <c r="H38" s="155"/>
      <c r="I38" s="154"/>
      <c r="J38" s="154"/>
      <c r="K38" s="154"/>
      <c r="L38" s="154"/>
      <c r="M38" s="154"/>
      <c r="N38" s="153"/>
      <c r="O38" s="158"/>
      <c r="P38" s="153"/>
      <c r="Q38" s="331"/>
      <c r="R38" s="156"/>
      <c r="T38" s="139"/>
      <c r="V38" s="140"/>
    </row>
    <row r="39" spans="1:22" s="175" customFormat="1">
      <c r="A39" s="149"/>
      <c r="B39" s="167"/>
      <c r="C39" s="148" t="s">
        <v>35</v>
      </c>
      <c r="D39" s="168"/>
      <c r="E39" s="169"/>
      <c r="F39" s="170"/>
      <c r="G39" s="169"/>
      <c r="H39" s="171"/>
      <c r="I39" s="172"/>
      <c r="J39" s="172"/>
      <c r="K39" s="172"/>
      <c r="L39" s="172"/>
      <c r="M39" s="172"/>
      <c r="N39" s="173"/>
      <c r="O39" s="173"/>
      <c r="P39" s="173"/>
      <c r="Q39" s="333"/>
      <c r="R39" s="174"/>
      <c r="T39" s="176"/>
      <c r="V39" s="177"/>
    </row>
    <row r="40" spans="1:22">
      <c r="A40" s="149"/>
      <c r="B40" s="167"/>
      <c r="C40" s="143"/>
      <c r="D40" s="152"/>
      <c r="E40" s="158"/>
      <c r="F40" s="159"/>
      <c r="G40" s="158"/>
      <c r="H40" s="155"/>
      <c r="I40" s="154"/>
      <c r="J40" s="154"/>
      <c r="K40" s="154"/>
      <c r="L40" s="154"/>
      <c r="M40" s="154"/>
      <c r="N40" s="153"/>
      <c r="O40" s="153"/>
      <c r="P40" s="153"/>
      <c r="Q40" s="331"/>
      <c r="R40" s="156"/>
      <c r="T40" s="139"/>
      <c r="V40" s="140"/>
    </row>
    <row r="41" spans="1:22">
      <c r="A41" s="149">
        <v>5</v>
      </c>
      <c r="B41" s="167" t="s">
        <v>112</v>
      </c>
      <c r="C41" s="151" t="s">
        <v>114</v>
      </c>
      <c r="D41" s="152" t="s">
        <v>104</v>
      </c>
      <c r="E41" s="153">
        <v>175</v>
      </c>
      <c r="F41" s="154"/>
      <c r="G41" s="153">
        <v>1298</v>
      </c>
      <c r="H41" s="155">
        <f>E41*G41</f>
        <v>227150</v>
      </c>
      <c r="I41" s="153"/>
      <c r="J41" s="153"/>
      <c r="K41" s="153"/>
      <c r="L41" s="153"/>
      <c r="M41" s="153"/>
      <c r="N41" s="153"/>
      <c r="O41" s="153"/>
      <c r="P41" s="153"/>
      <c r="Q41" s="331"/>
      <c r="R41" s="156"/>
      <c r="T41" s="139"/>
      <c r="V41" s="140"/>
    </row>
    <row r="42" spans="1:22">
      <c r="A42" s="149"/>
      <c r="B42" s="149"/>
      <c r="C42" s="144" t="s">
        <v>115</v>
      </c>
      <c r="D42" s="152"/>
      <c r="E42" s="158"/>
      <c r="F42" s="159">
        <v>0.8</v>
      </c>
      <c r="G42" s="158"/>
      <c r="H42" s="155"/>
      <c r="I42" s="160">
        <f t="shared" ref="I42:K43" si="8">N42/$G$41</f>
        <v>7.3867488443759635E-2</v>
      </c>
      <c r="J42" s="160">
        <f t="shared" si="8"/>
        <v>0</v>
      </c>
      <c r="K42" s="160">
        <f>P42/$G$41</f>
        <v>7.3867488443759635E-2</v>
      </c>
      <c r="L42" s="190">
        <f t="shared" ref="L42:L43" si="9">K42*F42</f>
        <v>5.9093990755007708E-2</v>
      </c>
      <c r="M42" s="625">
        <f>SUM(L42:L43)</f>
        <v>5.9093990755007708E-2</v>
      </c>
      <c r="N42" s="153">
        <f>'EIFS RENDER'!R21</f>
        <v>95.88000000000001</v>
      </c>
      <c r="O42" s="153">
        <f>'EIFS RENDER'!S21</f>
        <v>0</v>
      </c>
      <c r="P42" s="153">
        <f>'EIFS RENDER'!Q21</f>
        <v>95.88000000000001</v>
      </c>
      <c r="Q42" s="331">
        <f>'Progress Bill'!Z42</f>
        <v>0.78291599333280393</v>
      </c>
      <c r="R42" s="368">
        <f>Q42-M42</f>
        <v>0.72382200257779616</v>
      </c>
      <c r="T42" s="139"/>
      <c r="V42" s="140"/>
    </row>
    <row r="43" spans="1:22">
      <c r="A43" s="149"/>
      <c r="B43" s="149"/>
      <c r="C43" s="144" t="s">
        <v>106</v>
      </c>
      <c r="D43" s="152"/>
      <c r="E43" s="158"/>
      <c r="F43" s="159">
        <v>0.2</v>
      </c>
      <c r="G43" s="158"/>
      <c r="H43" s="158"/>
      <c r="I43" s="160">
        <f t="shared" si="8"/>
        <v>0</v>
      </c>
      <c r="J43" s="160">
        <f t="shared" si="8"/>
        <v>0</v>
      </c>
      <c r="K43" s="160">
        <f t="shared" si="8"/>
        <v>0</v>
      </c>
      <c r="L43" s="190">
        <f t="shared" si="9"/>
        <v>0</v>
      </c>
      <c r="M43" s="627"/>
      <c r="N43" s="375">
        <v>0</v>
      </c>
      <c r="O43" s="375">
        <v>0</v>
      </c>
      <c r="P43" s="375">
        <v>0</v>
      </c>
      <c r="Q43" s="331"/>
      <c r="R43" s="156"/>
      <c r="T43" s="139"/>
      <c r="V43" s="140"/>
    </row>
    <row r="44" spans="1:22">
      <c r="A44" s="149"/>
      <c r="B44" s="149"/>
      <c r="C44" s="144"/>
      <c r="D44" s="152"/>
      <c r="E44" s="158"/>
      <c r="F44" s="159"/>
      <c r="G44" s="158"/>
      <c r="H44" s="376"/>
      <c r="I44" s="160"/>
      <c r="J44" s="160"/>
      <c r="K44" s="160"/>
      <c r="L44" s="190"/>
      <c r="M44" s="374"/>
      <c r="N44" s="375"/>
      <c r="O44" s="375"/>
      <c r="P44" s="375"/>
      <c r="Q44" s="331"/>
      <c r="R44" s="156"/>
      <c r="T44" s="139"/>
      <c r="V44" s="140"/>
    </row>
    <row r="45" spans="1:22">
      <c r="A45" s="149">
        <v>6</v>
      </c>
      <c r="B45" s="149" t="s">
        <v>343</v>
      </c>
      <c r="C45" s="144" t="s">
        <v>344</v>
      </c>
      <c r="D45" s="152" t="s">
        <v>104</v>
      </c>
      <c r="E45" s="158">
        <v>450</v>
      </c>
      <c r="F45" s="159">
        <v>1</v>
      </c>
      <c r="G45" s="158">
        <v>86</v>
      </c>
      <c r="H45" s="376">
        <f>G45*E45</f>
        <v>38700</v>
      </c>
      <c r="I45" s="160">
        <f t="shared" ref="I45" si="10">N45/$G$41</f>
        <v>0</v>
      </c>
      <c r="J45" s="160">
        <f>O45/$G$45</f>
        <v>0.76593023255813963</v>
      </c>
      <c r="K45" s="160">
        <f>P45/$G$45</f>
        <v>0.76593023255813963</v>
      </c>
      <c r="L45" s="190"/>
      <c r="M45" s="374"/>
      <c r="N45" s="375">
        <f>'EIFS -STAND ALONE (300MM) '!T29</f>
        <v>0</v>
      </c>
      <c r="O45" s="375">
        <f>'EIFS -STAND ALONE (300MM) '!U29</f>
        <v>65.87</v>
      </c>
      <c r="P45" s="375">
        <f>'EIFS -STAND ALONE (300MM) '!S29</f>
        <v>65.87</v>
      </c>
      <c r="Q45" s="331"/>
      <c r="R45" s="156"/>
      <c r="T45" s="139"/>
      <c r="V45" s="140"/>
    </row>
    <row r="46" spans="1:22">
      <c r="A46" s="149"/>
      <c r="B46" s="149"/>
      <c r="C46" s="144"/>
      <c r="D46" s="152"/>
      <c r="E46" s="158"/>
      <c r="F46" s="159"/>
      <c r="G46" s="158"/>
      <c r="H46" s="376"/>
      <c r="I46" s="160"/>
      <c r="J46" s="160"/>
      <c r="K46" s="160"/>
      <c r="L46" s="190"/>
      <c r="M46" s="374"/>
      <c r="N46" s="375"/>
      <c r="O46" s="375"/>
      <c r="P46" s="375"/>
      <c r="Q46" s="331"/>
      <c r="R46" s="156"/>
      <c r="T46" s="139"/>
      <c r="V46" s="140"/>
    </row>
    <row r="47" spans="1:22">
      <c r="A47" s="149">
        <v>7</v>
      </c>
      <c r="B47" s="149" t="s">
        <v>345</v>
      </c>
      <c r="C47" s="144" t="s">
        <v>346</v>
      </c>
      <c r="D47" s="152" t="s">
        <v>104</v>
      </c>
      <c r="E47" s="158">
        <v>525</v>
      </c>
      <c r="F47" s="159">
        <v>1</v>
      </c>
      <c r="G47" s="158">
        <v>24</v>
      </c>
      <c r="H47" s="376">
        <f>G47*E47</f>
        <v>12600</v>
      </c>
      <c r="I47" s="160">
        <f t="shared" ref="I47" si="11">N47/$G$41</f>
        <v>0</v>
      </c>
      <c r="J47" s="160">
        <f>O47/$G$47</f>
        <v>0.87845625000000016</v>
      </c>
      <c r="K47" s="160">
        <f>P47/$G$47</f>
        <v>0.87845625000000016</v>
      </c>
      <c r="L47" s="190"/>
      <c r="M47" s="374"/>
      <c r="N47" s="375">
        <f>'EIFS -STAND ALONE (400MM)'!T29</f>
        <v>0</v>
      </c>
      <c r="O47" s="375">
        <f>'EIFS -STAND ALONE (400MM)'!U29</f>
        <v>21.082950000000004</v>
      </c>
      <c r="P47" s="375">
        <f>'EIFS -STAND ALONE (400MM)'!S29</f>
        <v>21.082950000000004</v>
      </c>
      <c r="Q47" s="331"/>
      <c r="R47" s="156"/>
      <c r="T47" s="139"/>
      <c r="V47" s="140"/>
    </row>
    <row r="48" spans="1:22">
      <c r="A48" s="149"/>
      <c r="B48" s="149"/>
      <c r="C48" s="144"/>
      <c r="D48" s="152"/>
      <c r="E48" s="158"/>
      <c r="F48" s="159"/>
      <c r="G48" s="158"/>
      <c r="H48" s="376"/>
      <c r="I48" s="160"/>
      <c r="J48" s="160"/>
      <c r="K48" s="160"/>
      <c r="L48" s="190"/>
      <c r="M48" s="374"/>
      <c r="N48" s="375"/>
      <c r="O48" s="375"/>
      <c r="P48" s="375"/>
      <c r="Q48" s="331"/>
      <c r="R48" s="156"/>
      <c r="T48" s="139"/>
      <c r="V48" s="140"/>
    </row>
    <row r="49" spans="1:25">
      <c r="A49" s="134" t="s">
        <v>116</v>
      </c>
      <c r="B49" s="134"/>
      <c r="C49" s="135"/>
      <c r="D49" s="135"/>
      <c r="E49" s="136"/>
      <c r="F49" s="137"/>
      <c r="G49" s="136"/>
      <c r="H49" s="136"/>
      <c r="I49" s="136"/>
      <c r="J49" s="136"/>
      <c r="K49" s="136"/>
      <c r="L49" s="136"/>
      <c r="M49" s="136"/>
      <c r="N49" s="138"/>
      <c r="O49" s="138"/>
      <c r="P49" s="138"/>
      <c r="Q49" s="329"/>
      <c r="T49" s="139"/>
      <c r="V49" s="140"/>
    </row>
    <row r="50" spans="1:25">
      <c r="A50" s="178"/>
      <c r="B50" s="179"/>
      <c r="C50" s="180"/>
      <c r="D50" s="152"/>
      <c r="E50" s="158"/>
      <c r="F50" s="159"/>
      <c r="G50" s="158"/>
      <c r="H50" s="158"/>
      <c r="I50" s="154"/>
      <c r="J50" s="154"/>
      <c r="K50" s="154"/>
      <c r="L50" s="154"/>
      <c r="M50" s="154"/>
      <c r="N50" s="153"/>
      <c r="O50" s="153"/>
      <c r="P50" s="153"/>
      <c r="T50" s="139"/>
    </row>
    <row r="51" spans="1:25">
      <c r="A51" s="339">
        <v>8</v>
      </c>
      <c r="B51" s="179"/>
      <c r="C51" s="181" t="s">
        <v>117</v>
      </c>
      <c r="D51" s="152" t="s">
        <v>118</v>
      </c>
      <c r="E51" s="158">
        <v>32.159999999999997</v>
      </c>
      <c r="F51" s="159"/>
      <c r="G51" s="158">
        <v>823.00995024875635</v>
      </c>
      <c r="H51" s="155">
        <v>26468</v>
      </c>
      <c r="I51" s="160">
        <f>N51/$G$51</f>
        <v>0.13193036119087198</v>
      </c>
      <c r="J51" s="160">
        <f>O51/$G$51</f>
        <v>7.7432842677950725E-2</v>
      </c>
      <c r="K51" s="160">
        <f>P51/$G$51</f>
        <v>0.20936320386882273</v>
      </c>
      <c r="L51" s="160"/>
      <c r="M51" s="154">
        <f>+K51</f>
        <v>0.20936320386882273</v>
      </c>
      <c r="N51" s="153">
        <f>'PVC GROOVE'!S29</f>
        <v>108.58000000000001</v>
      </c>
      <c r="O51" s="153">
        <f>'PVC GROOVE'!T29</f>
        <v>63.728000000000002</v>
      </c>
      <c r="P51" s="153">
        <f>'PVC GROOVE'!R29</f>
        <v>172.30800000000002</v>
      </c>
      <c r="Q51" s="331">
        <f>VARIATIONS!P8</f>
        <v>0.21465111077527577</v>
      </c>
      <c r="R51" s="368">
        <f>Q51-M51</f>
        <v>5.2879069064530326E-3</v>
      </c>
      <c r="T51" s="139"/>
    </row>
    <row r="52" spans="1:25">
      <c r="A52" s="339"/>
      <c r="B52" s="179"/>
      <c r="C52" s="180"/>
      <c r="D52" s="152"/>
      <c r="E52" s="158"/>
      <c r="F52" s="159"/>
      <c r="G52" s="158"/>
      <c r="H52" s="158"/>
      <c r="I52" s="154"/>
      <c r="J52" s="154"/>
      <c r="K52" s="154"/>
      <c r="L52" s="154"/>
      <c r="M52" s="154"/>
      <c r="N52" s="153"/>
      <c r="O52" s="153"/>
      <c r="P52" s="153"/>
      <c r="Q52" s="331"/>
      <c r="R52" s="161"/>
      <c r="T52" s="139"/>
    </row>
    <row r="53" spans="1:25">
      <c r="A53" s="339">
        <v>9</v>
      </c>
      <c r="B53" s="167" t="s">
        <v>112</v>
      </c>
      <c r="C53" s="181" t="s">
        <v>119</v>
      </c>
      <c r="D53" s="152" t="s">
        <v>104</v>
      </c>
      <c r="E53" s="158">
        <v>319</v>
      </c>
      <c r="F53" s="159"/>
      <c r="G53" s="158">
        <v>256.96732288401256</v>
      </c>
      <c r="H53" s="155">
        <f>G53*E53</f>
        <v>81972.576000000001</v>
      </c>
      <c r="I53" s="154"/>
      <c r="J53" s="154"/>
      <c r="K53" s="154"/>
      <c r="L53" s="154"/>
      <c r="M53" s="154"/>
      <c r="N53" s="153"/>
      <c r="O53" s="153"/>
      <c r="P53" s="153"/>
      <c r="Q53" s="331">
        <f>VARIATIONS!P6</f>
        <v>0.86990665925867128</v>
      </c>
      <c r="R53" s="368">
        <f>Q53-M54</f>
        <v>4.3259684787599451E-2</v>
      </c>
      <c r="T53" s="139"/>
    </row>
    <row r="54" spans="1:25">
      <c r="A54" s="339"/>
      <c r="B54" s="179"/>
      <c r="C54" s="180" t="s">
        <v>120</v>
      </c>
      <c r="D54" s="152"/>
      <c r="E54" s="158"/>
      <c r="F54" s="159"/>
      <c r="G54" s="158"/>
      <c r="H54" s="158"/>
      <c r="I54" s="160">
        <f>N54/$G$53</f>
        <v>0.67506816840793182</v>
      </c>
      <c r="J54" s="160">
        <f>O54/$G$53</f>
        <v>0.15157880606313998</v>
      </c>
      <c r="K54" s="160">
        <f>P54/$G$53</f>
        <v>0.82664697447107183</v>
      </c>
      <c r="L54" s="190"/>
      <c r="M54" s="182">
        <f>+K54</f>
        <v>0.82664697447107183</v>
      </c>
      <c r="N54" s="153">
        <f>'EIFS - PARAPET'!T26</f>
        <v>173.47045999999997</v>
      </c>
      <c r="O54" s="153">
        <f>'EIFS - PARAPET'!U26</f>
        <v>38.950800000000008</v>
      </c>
      <c r="P54" s="153">
        <f>'EIFS - PARAPET'!S26</f>
        <v>212.42125999999999</v>
      </c>
      <c r="Q54" s="331"/>
      <c r="R54" s="161"/>
      <c r="T54" s="139"/>
    </row>
    <row r="55" spans="1:25">
      <c r="A55" s="192"/>
      <c r="B55" s="184"/>
      <c r="C55" s="185"/>
      <c r="D55" s="186"/>
      <c r="E55" s="187"/>
      <c r="F55" s="188"/>
      <c r="G55" s="187"/>
      <c r="H55" s="187"/>
      <c r="I55" s="189"/>
      <c r="J55" s="190"/>
      <c r="K55" s="189"/>
      <c r="L55" s="189"/>
      <c r="M55" s="190"/>
      <c r="N55" s="191"/>
      <c r="O55" s="187"/>
      <c r="P55" s="191"/>
      <c r="Q55" s="331"/>
      <c r="R55" s="161"/>
      <c r="T55" s="139"/>
    </row>
    <row r="56" spans="1:25">
      <c r="A56" s="192"/>
      <c r="B56" s="184"/>
      <c r="C56" s="185"/>
      <c r="D56" s="186"/>
      <c r="E56" s="187"/>
      <c r="F56" s="188"/>
      <c r="G56" s="187"/>
      <c r="H56" s="187"/>
      <c r="I56" s="189"/>
      <c r="J56" s="190"/>
      <c r="K56" s="189"/>
      <c r="L56" s="189"/>
      <c r="M56" s="190"/>
      <c r="N56" s="191"/>
      <c r="O56" s="187"/>
      <c r="P56" s="191"/>
      <c r="Q56" s="331"/>
      <c r="R56" s="161"/>
      <c r="T56" s="139"/>
    </row>
    <row r="57" spans="1:25">
      <c r="A57" s="192">
        <v>10</v>
      </c>
      <c r="B57" s="167" t="s">
        <v>121</v>
      </c>
      <c r="C57" s="151" t="s">
        <v>66</v>
      </c>
      <c r="D57" s="186" t="s">
        <v>104</v>
      </c>
      <c r="E57" s="191">
        <v>450</v>
      </c>
      <c r="F57" s="188"/>
      <c r="G57" s="153">
        <v>854</v>
      </c>
      <c r="H57" s="193">
        <v>384300</v>
      </c>
      <c r="I57" s="160">
        <f>N57/$G$57</f>
        <v>2.8288750000000001E-2</v>
      </c>
      <c r="J57" s="160">
        <f>O57/$G$57</f>
        <v>0.21728180553278689</v>
      </c>
      <c r="K57" s="160">
        <f>P57/$G$57</f>
        <v>0.24557055553278687</v>
      </c>
      <c r="L57" s="190"/>
      <c r="M57" s="190">
        <f>+K57</f>
        <v>0.24557055553278687</v>
      </c>
      <c r="N57" s="191">
        <f>'EIFS + BUILTUP (300MM)'!T31</f>
        <v>24.158592500000001</v>
      </c>
      <c r="O57" s="191">
        <f>'EIFS + BUILTUP (300MM)'!U31</f>
        <v>185.558661925</v>
      </c>
      <c r="P57" s="191">
        <f>'EIFS + BUILTUP (300MM)'!S31</f>
        <v>209.71725442499999</v>
      </c>
      <c r="Q57" s="324">
        <f>VARIATIONS!P16</f>
        <v>0.39852888524590169</v>
      </c>
      <c r="R57" s="368">
        <f>Q57-M57</f>
        <v>0.15295832971311482</v>
      </c>
    </row>
    <row r="58" spans="1:25">
      <c r="A58" s="183"/>
      <c r="B58" s="184"/>
      <c r="C58" s="185"/>
      <c r="D58" s="186"/>
      <c r="E58" s="187"/>
      <c r="F58" s="188"/>
      <c r="G58" s="187"/>
      <c r="H58" s="187"/>
      <c r="I58" s="189"/>
      <c r="J58" s="190"/>
      <c r="K58" s="189"/>
      <c r="L58" s="189"/>
      <c r="M58" s="190"/>
      <c r="N58" s="191"/>
      <c r="O58" s="187"/>
      <c r="P58" s="191"/>
      <c r="Q58" s="331"/>
      <c r="R58" s="161"/>
      <c r="T58" s="139"/>
    </row>
    <row r="59" spans="1:25">
      <c r="A59" s="183"/>
      <c r="B59" s="184"/>
      <c r="C59" s="151" t="s">
        <v>402</v>
      </c>
      <c r="D59" s="186" t="s">
        <v>104</v>
      </c>
      <c r="E59" s="187">
        <v>525</v>
      </c>
      <c r="F59" s="188"/>
      <c r="G59" s="187">
        <v>422</v>
      </c>
      <c r="H59" s="193">
        <v>384300</v>
      </c>
      <c r="I59" s="160">
        <f>N59/$G$57</f>
        <v>0</v>
      </c>
      <c r="J59" s="160">
        <f>O59/$G$57</f>
        <v>0.26357557903981266</v>
      </c>
      <c r="K59" s="160">
        <f>P59/$G$57</f>
        <v>0.26357557903981266</v>
      </c>
      <c r="L59" s="190"/>
      <c r="M59" s="190">
        <f>+K59</f>
        <v>0.26357557903981266</v>
      </c>
      <c r="N59" s="191">
        <f>'EIFS + BUILTUP (400MM) '!T29</f>
        <v>0</v>
      </c>
      <c r="O59" s="187">
        <f>'EIFS + BUILTUP (400MM) '!U29</f>
        <v>225.09354450000001</v>
      </c>
      <c r="P59" s="191">
        <f>'EIFS + BUILTUP (400MM) '!S29</f>
        <v>225.09354450000001</v>
      </c>
      <c r="Q59" s="331"/>
      <c r="R59" s="161"/>
      <c r="T59" s="139"/>
    </row>
    <row r="60" spans="1:25">
      <c r="A60" s="183"/>
      <c r="B60" s="184"/>
      <c r="C60" s="185"/>
      <c r="D60" s="186"/>
      <c r="E60" s="187"/>
      <c r="F60" s="188"/>
      <c r="G60" s="187"/>
      <c r="H60" s="187"/>
      <c r="I60" s="189"/>
      <c r="J60" s="190"/>
      <c r="K60" s="189"/>
      <c r="L60" s="189"/>
      <c r="M60" s="190"/>
      <c r="N60" s="191"/>
      <c r="O60" s="187"/>
      <c r="P60" s="191"/>
      <c r="Q60" s="331"/>
      <c r="R60" s="161"/>
      <c r="T60" s="139"/>
    </row>
    <row r="61" spans="1:25" ht="13.8">
      <c r="A61" s="150"/>
      <c r="B61" s="150"/>
      <c r="C61" s="194"/>
      <c r="D61" s="143"/>
      <c r="E61" s="195"/>
      <c r="F61" s="196"/>
      <c r="G61" s="195"/>
      <c r="H61" s="195"/>
      <c r="I61" s="195"/>
      <c r="J61" s="195"/>
      <c r="K61" s="195"/>
      <c r="L61" s="195"/>
      <c r="M61" s="195"/>
      <c r="N61" s="197"/>
      <c r="O61" s="187"/>
      <c r="P61" s="191"/>
      <c r="Q61" s="330"/>
      <c r="R61" s="198"/>
      <c r="T61" s="139"/>
    </row>
    <row r="62" spans="1:25" s="175" customFormat="1" ht="13.8" thickBot="1">
      <c r="A62" s="199"/>
      <c r="B62" s="199"/>
      <c r="C62" s="200" t="s">
        <v>38</v>
      </c>
      <c r="D62" s="200"/>
      <c r="E62" s="201"/>
      <c r="F62" s="202"/>
      <c r="G62" s="201"/>
      <c r="H62" s="201"/>
      <c r="I62" s="201"/>
      <c r="J62" s="201"/>
      <c r="K62" s="201"/>
      <c r="L62" s="201"/>
      <c r="M62" s="201"/>
      <c r="N62" s="203"/>
      <c r="O62" s="203"/>
      <c r="P62" s="203"/>
      <c r="Q62" s="334"/>
      <c r="R62" s="174"/>
      <c r="T62" s="176"/>
      <c r="V62" s="113"/>
      <c r="W62" s="113"/>
      <c r="X62" s="113"/>
      <c r="Y62" s="113"/>
    </row>
    <row r="63" spans="1:25" ht="13.8" thickBot="1">
      <c r="A63" s="204"/>
      <c r="B63" s="204"/>
      <c r="C63" s="205"/>
      <c r="D63" s="205"/>
      <c r="E63" s="205"/>
      <c r="F63" s="206"/>
      <c r="G63" s="205"/>
      <c r="H63" s="205"/>
      <c r="I63" s="205"/>
      <c r="J63" s="205"/>
      <c r="K63" s="205"/>
      <c r="L63" s="205"/>
      <c r="M63" s="205"/>
      <c r="N63" s="207"/>
      <c r="O63" s="207"/>
      <c r="P63" s="207"/>
      <c r="Q63" s="330"/>
      <c r="T63" s="139"/>
    </row>
    <row r="64" spans="1:25">
      <c r="A64" s="208"/>
      <c r="B64" s="208"/>
      <c r="C64" s="209"/>
      <c r="D64" s="209"/>
      <c r="E64" s="209"/>
      <c r="F64" s="210"/>
      <c r="G64" s="209"/>
      <c r="H64" s="209"/>
      <c r="I64" s="209"/>
      <c r="J64" s="209"/>
      <c r="K64" s="209"/>
      <c r="L64" s="209"/>
      <c r="M64" s="209"/>
      <c r="N64" s="211"/>
      <c r="O64" s="211"/>
      <c r="P64" s="211"/>
      <c r="Q64" s="330"/>
      <c r="T64" s="139"/>
    </row>
    <row r="66" spans="1:17">
      <c r="A66" s="175"/>
      <c r="B66" s="175"/>
      <c r="C66" s="175"/>
      <c r="D66" s="175"/>
      <c r="E66" s="175"/>
      <c r="F66" s="212"/>
      <c r="G66" s="175"/>
      <c r="H66" s="175"/>
      <c r="I66" s="212">
        <v>0.13702131307914489</v>
      </c>
      <c r="J66" s="175"/>
      <c r="K66" s="175"/>
      <c r="L66" s="175"/>
      <c r="M66" s="175"/>
      <c r="N66" s="175"/>
      <c r="O66" s="175"/>
      <c r="P66" s="175"/>
      <c r="Q66" s="335"/>
    </row>
    <row r="70" spans="1:17">
      <c r="J70" s="213"/>
    </row>
    <row r="71" spans="1:17">
      <c r="J71" s="156"/>
    </row>
  </sheetData>
  <mergeCells count="18">
    <mergeCell ref="M35:M37"/>
    <mergeCell ref="M42:M43"/>
    <mergeCell ref="S12:V12"/>
    <mergeCell ref="D14:J14"/>
    <mergeCell ref="K14:P14"/>
    <mergeCell ref="M20:M22"/>
    <mergeCell ref="M25:M27"/>
    <mergeCell ref="M30:M32"/>
    <mergeCell ref="A2:P2"/>
    <mergeCell ref="A4:P4"/>
    <mergeCell ref="A11:A13"/>
    <mergeCell ref="C11:C13"/>
    <mergeCell ref="D11:D13"/>
    <mergeCell ref="E11:E12"/>
    <mergeCell ref="F11:F13"/>
    <mergeCell ref="I11:K12"/>
    <mergeCell ref="M11:M13"/>
    <mergeCell ref="N11:P12"/>
  </mergeCells>
  <printOptions horizontalCentered="1"/>
  <pageMargins left="1" right="1" top="1" bottom="1" header="0.5" footer="0.5"/>
  <pageSetup paperSize="9" scale="61" fitToHeight="0" orientation="landscape" horizontalDpi="300" verticalDpi="300" r:id="rId1"/>
  <headerFooter>
    <oddHeader>&amp;C&amp;G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134</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235">
        <v>1</v>
      </c>
      <c r="C4" s="236" t="s">
        <v>139</v>
      </c>
      <c r="D4" s="236" t="s">
        <v>140</v>
      </c>
      <c r="E4" s="237" t="s">
        <v>141</v>
      </c>
      <c r="F4" s="238" t="s">
        <v>142</v>
      </c>
      <c r="G4" s="239"/>
      <c r="H4" s="240">
        <v>1</v>
      </c>
      <c r="I4" s="241">
        <v>11.32</v>
      </c>
      <c r="J4" s="242">
        <v>4.5999999999999996</v>
      </c>
      <c r="K4" s="243">
        <f>H4*I4*J4</f>
        <v>52.071999999999996</v>
      </c>
      <c r="L4" s="244" t="s">
        <v>143</v>
      </c>
      <c r="M4" s="245">
        <v>2</v>
      </c>
      <c r="N4" s="246">
        <v>1.2</v>
      </c>
      <c r="O4" s="246">
        <v>1.78</v>
      </c>
      <c r="P4" s="247">
        <f t="shared" ref="P4:P7" si="0">M4*N4*O4</f>
        <v>4.2720000000000002</v>
      </c>
      <c r="Q4" s="340">
        <f>K4-SUM(P4:P6)</f>
        <v>47.8</v>
      </c>
      <c r="R4" s="341">
        <v>47.8</v>
      </c>
      <c r="S4" s="342">
        <f>Q4-R4</f>
        <v>0</v>
      </c>
    </row>
    <row r="5" spans="2:19">
      <c r="B5" s="240"/>
      <c r="C5" s="237" t="s">
        <v>144</v>
      </c>
      <c r="D5" s="248"/>
      <c r="E5" s="237"/>
      <c r="F5" s="238"/>
      <c r="G5" s="239"/>
      <c r="H5" s="240"/>
      <c r="I5" s="241"/>
      <c r="J5" s="242"/>
      <c r="K5" s="243"/>
      <c r="L5" s="244"/>
      <c r="M5" s="245"/>
      <c r="N5" s="246"/>
      <c r="O5" s="246"/>
      <c r="P5" s="247"/>
      <c r="Q5" s="340"/>
      <c r="R5" s="341"/>
      <c r="S5" s="342"/>
    </row>
    <row r="6" spans="2:19">
      <c r="B6" s="240"/>
      <c r="C6" s="236"/>
      <c r="D6" s="248"/>
      <c r="E6" s="236"/>
      <c r="F6" s="238"/>
      <c r="G6" s="239"/>
      <c r="H6" s="240"/>
      <c r="I6" s="241"/>
      <c r="J6" s="241"/>
      <c r="K6" s="243"/>
      <c r="L6" s="244"/>
      <c r="M6" s="245"/>
      <c r="N6" s="246"/>
      <c r="O6" s="246"/>
      <c r="P6" s="247"/>
      <c r="Q6" s="340"/>
      <c r="R6" s="341"/>
      <c r="S6" s="342"/>
    </row>
    <row r="7" spans="2:19">
      <c r="B7" s="235">
        <v>2</v>
      </c>
      <c r="C7" s="236" t="s">
        <v>139</v>
      </c>
      <c r="D7" s="236" t="s">
        <v>145</v>
      </c>
      <c r="E7" s="237" t="s">
        <v>141</v>
      </c>
      <c r="F7" s="238" t="s">
        <v>146</v>
      </c>
      <c r="G7" s="239"/>
      <c r="H7" s="240">
        <v>1</v>
      </c>
      <c r="I7" s="241">
        <v>11.32</v>
      </c>
      <c r="J7" s="242">
        <v>7.4</v>
      </c>
      <c r="K7" s="243">
        <f t="shared" ref="K7" si="1">H7*I7*J7</f>
        <v>83.768000000000001</v>
      </c>
      <c r="L7" s="244"/>
      <c r="M7" s="245">
        <v>0</v>
      </c>
      <c r="N7" s="246">
        <v>0</v>
      </c>
      <c r="O7" s="246">
        <v>0</v>
      </c>
      <c r="P7" s="247">
        <f t="shared" si="0"/>
        <v>0</v>
      </c>
      <c r="Q7" s="340">
        <f>K7-SUM(P7:P9)</f>
        <v>83.768000000000001</v>
      </c>
      <c r="R7" s="341">
        <v>83.768000000000001</v>
      </c>
      <c r="S7" s="342">
        <f>Q7-R7</f>
        <v>0</v>
      </c>
    </row>
    <row r="8" spans="2:19">
      <c r="B8" s="240"/>
      <c r="C8" s="237" t="s">
        <v>147</v>
      </c>
      <c r="D8" s="248"/>
      <c r="E8" s="237"/>
      <c r="F8" s="238"/>
      <c r="G8" s="239"/>
      <c r="H8" s="240"/>
      <c r="I8" s="241"/>
      <c r="J8" s="242"/>
      <c r="K8" s="243"/>
      <c r="L8" s="244"/>
      <c r="M8" s="245"/>
      <c r="N8" s="246"/>
      <c r="O8" s="246"/>
      <c r="P8" s="247"/>
      <c r="Q8" s="340"/>
      <c r="R8" s="341"/>
      <c r="S8" s="342"/>
    </row>
    <row r="9" spans="2:19">
      <c r="B9" s="240"/>
      <c r="C9" s="237"/>
      <c r="D9" s="248"/>
      <c r="E9" s="236"/>
      <c r="F9" s="238"/>
      <c r="G9" s="239"/>
      <c r="H9" s="240"/>
      <c r="I9" s="241"/>
      <c r="J9" s="242"/>
      <c r="K9" s="243"/>
      <c r="L9" s="244"/>
      <c r="M9" s="245"/>
      <c r="N9" s="246"/>
      <c r="O9" s="246"/>
      <c r="P9" s="247"/>
      <c r="Q9" s="340"/>
      <c r="R9" s="341"/>
      <c r="S9" s="363"/>
    </row>
    <row r="10" spans="2:19">
      <c r="B10" s="240"/>
      <c r="C10" s="237"/>
      <c r="D10" s="248"/>
      <c r="E10" s="236"/>
      <c r="F10" s="238"/>
      <c r="G10" s="239"/>
      <c r="H10" s="240"/>
      <c r="I10" s="241"/>
      <c r="J10" s="242"/>
      <c r="K10" s="243"/>
      <c r="L10" s="244"/>
      <c r="M10" s="245"/>
      <c r="N10" s="246"/>
      <c r="O10" s="246"/>
      <c r="P10" s="247"/>
      <c r="Q10" s="340"/>
      <c r="R10" s="341"/>
      <c r="S10" s="360"/>
    </row>
    <row r="11" spans="2:19">
      <c r="B11" s="240"/>
      <c r="C11" s="236"/>
      <c r="D11" s="236"/>
      <c r="E11" s="236"/>
      <c r="F11" s="238"/>
      <c r="G11" s="239"/>
      <c r="H11" s="240"/>
      <c r="I11" s="241"/>
      <c r="J11" s="242"/>
      <c r="K11" s="243"/>
      <c r="L11" s="244"/>
      <c r="M11" s="245"/>
      <c r="N11" s="246"/>
      <c r="O11" s="246"/>
      <c r="P11" s="247"/>
      <c r="Q11" s="340"/>
      <c r="R11" s="341"/>
      <c r="S11" s="342"/>
    </row>
    <row r="12" spans="2:19">
      <c r="B12" s="240"/>
      <c r="C12" s="236"/>
      <c r="D12" s="236"/>
      <c r="E12" s="236"/>
      <c r="F12" s="238"/>
      <c r="G12" s="239"/>
      <c r="H12" s="240"/>
      <c r="I12" s="241"/>
      <c r="J12" s="241"/>
      <c r="K12" s="243"/>
      <c r="L12" s="244"/>
      <c r="M12" s="245"/>
      <c r="N12" s="246"/>
      <c r="O12" s="246"/>
      <c r="P12" s="247"/>
      <c r="Q12" s="340"/>
      <c r="R12" s="341"/>
      <c r="S12" s="342"/>
    </row>
    <row r="13" spans="2:19">
      <c r="B13" s="240"/>
      <c r="C13" s="236"/>
      <c r="D13" s="236"/>
      <c r="E13" s="236"/>
      <c r="F13" s="238"/>
      <c r="G13" s="239"/>
      <c r="H13" s="240"/>
      <c r="I13" s="241"/>
      <c r="J13" s="241"/>
      <c r="K13" s="243"/>
      <c r="L13" s="244"/>
      <c r="M13" s="245"/>
      <c r="N13" s="246"/>
      <c r="O13" s="246"/>
      <c r="P13" s="247"/>
      <c r="Q13" s="340"/>
      <c r="R13" s="341"/>
      <c r="S13" s="342"/>
    </row>
    <row r="14" spans="2:19">
      <c r="B14" s="240"/>
      <c r="C14" s="249"/>
      <c r="D14" s="248"/>
      <c r="E14" s="236"/>
      <c r="F14" s="238"/>
      <c r="G14" s="239"/>
      <c r="H14" s="240"/>
      <c r="I14" s="241"/>
      <c r="J14" s="242"/>
      <c r="K14" s="243"/>
      <c r="L14" s="244"/>
      <c r="M14" s="245"/>
      <c r="N14" s="246"/>
      <c r="O14" s="246"/>
      <c r="P14" s="247"/>
      <c r="Q14" s="340"/>
      <c r="R14" s="341"/>
      <c r="S14" s="342"/>
    </row>
    <row r="15" spans="2:19">
      <c r="B15" s="240"/>
      <c r="C15" s="236"/>
      <c r="D15" s="248"/>
      <c r="E15" s="236"/>
      <c r="F15" s="238"/>
      <c r="G15" s="239"/>
      <c r="H15" s="240"/>
      <c r="I15" s="241"/>
      <c r="J15" s="242"/>
      <c r="K15" s="243"/>
      <c r="L15" s="244"/>
      <c r="M15" s="245"/>
      <c r="N15" s="246"/>
      <c r="O15" s="246"/>
      <c r="P15" s="247"/>
      <c r="Q15" s="340"/>
      <c r="R15" s="341"/>
      <c r="S15" s="342"/>
    </row>
    <row r="16" spans="2:19">
      <c r="B16" s="240"/>
      <c r="C16" s="236"/>
      <c r="D16" s="248"/>
      <c r="E16" s="236"/>
      <c r="F16" s="238"/>
      <c r="G16" s="239"/>
      <c r="H16" s="240"/>
      <c r="I16" s="241"/>
      <c r="J16" s="242"/>
      <c r="K16" s="243"/>
      <c r="L16" s="244"/>
      <c r="M16" s="245"/>
      <c r="N16" s="246"/>
      <c r="O16" s="246"/>
      <c r="P16" s="247"/>
      <c r="Q16" s="340"/>
      <c r="R16" s="341"/>
      <c r="S16" s="342"/>
    </row>
    <row r="17" spans="2:19">
      <c r="B17" s="240"/>
      <c r="C17" s="236"/>
      <c r="D17" s="248"/>
      <c r="E17" s="236"/>
      <c r="F17" s="238"/>
      <c r="G17" s="239"/>
      <c r="H17" s="240"/>
      <c r="I17" s="241"/>
      <c r="J17" s="242"/>
      <c r="K17" s="243"/>
      <c r="L17" s="244"/>
      <c r="M17" s="245"/>
      <c r="N17" s="246"/>
      <c r="O17" s="246"/>
      <c r="P17" s="247"/>
      <c r="Q17" s="340"/>
      <c r="R17" s="341"/>
      <c r="S17" s="342"/>
    </row>
    <row r="18" spans="2:19">
      <c r="B18" s="240"/>
      <c r="C18" s="236"/>
      <c r="D18" s="236"/>
      <c r="E18" s="236"/>
      <c r="F18" s="238"/>
      <c r="G18" s="239"/>
      <c r="H18" s="240"/>
      <c r="I18" s="241"/>
      <c r="J18" s="241"/>
      <c r="K18" s="243"/>
      <c r="L18" s="244"/>
      <c r="M18" s="245"/>
      <c r="N18" s="246"/>
      <c r="O18" s="246"/>
      <c r="P18" s="247"/>
      <c r="Q18" s="340"/>
      <c r="R18" s="341"/>
      <c r="S18" s="342"/>
    </row>
    <row r="19" spans="2:19">
      <c r="B19" s="240"/>
      <c r="C19" s="236"/>
      <c r="D19" s="236"/>
      <c r="E19" s="237"/>
      <c r="F19" s="238"/>
      <c r="G19" s="239"/>
      <c r="H19" s="240"/>
      <c r="I19" s="241"/>
      <c r="J19" s="242"/>
      <c r="K19" s="243"/>
      <c r="L19" s="244"/>
      <c r="M19" s="245"/>
      <c r="N19" s="246"/>
      <c r="O19" s="246"/>
      <c r="P19" s="247"/>
      <c r="Q19" s="340"/>
      <c r="R19" s="341"/>
      <c r="S19" s="342"/>
    </row>
    <row r="20" spans="2:19" ht="15" customHeight="1" thickBot="1">
      <c r="B20" s="250"/>
      <c r="C20" s="251"/>
      <c r="D20" s="251"/>
      <c r="E20" s="251"/>
      <c r="F20" s="252"/>
      <c r="G20" s="253"/>
      <c r="H20" s="254"/>
      <c r="I20" s="255"/>
      <c r="J20" s="255"/>
      <c r="K20" s="256"/>
      <c r="L20" s="257"/>
      <c r="M20" s="258"/>
      <c r="N20" s="259"/>
      <c r="O20" s="259"/>
      <c r="P20" s="260"/>
      <c r="Q20" s="362"/>
      <c r="R20" s="354"/>
      <c r="S20" s="355"/>
    </row>
    <row r="21" spans="2:19">
      <c r="K21" s="261"/>
      <c r="N21" s="261"/>
      <c r="O21" s="261"/>
      <c r="P21" s="261" t="s">
        <v>38</v>
      </c>
      <c r="Q21" s="262">
        <f>SUM(Q3:Q20)</f>
        <v>131.56799999999998</v>
      </c>
      <c r="R21" s="262">
        <f>SUM(R4:R20)</f>
        <v>131.56799999999998</v>
      </c>
      <c r="S21" s="263">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148</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235">
        <v>1</v>
      </c>
      <c r="C4" s="236" t="s">
        <v>139</v>
      </c>
      <c r="D4" s="236" t="s">
        <v>140</v>
      </c>
      <c r="E4" s="237" t="s">
        <v>141</v>
      </c>
      <c r="F4" s="238" t="s">
        <v>142</v>
      </c>
      <c r="G4" s="239"/>
      <c r="H4" s="240">
        <v>1</v>
      </c>
      <c r="I4" s="241">
        <v>11.32</v>
      </c>
      <c r="J4" s="242">
        <v>4.5999999999999996</v>
      </c>
      <c r="K4" s="243">
        <f>H4*I4*J4</f>
        <v>52.071999999999996</v>
      </c>
      <c r="L4" s="244" t="s">
        <v>143</v>
      </c>
      <c r="M4" s="245">
        <v>2</v>
      </c>
      <c r="N4" s="246">
        <v>1.2</v>
      </c>
      <c r="O4" s="246">
        <v>1.78</v>
      </c>
      <c r="P4" s="247">
        <f t="shared" ref="P4:P7" si="0">M4*N4*O4</f>
        <v>4.2720000000000002</v>
      </c>
      <c r="Q4" s="340">
        <f>K4-SUM(P4:P6)</f>
        <v>47.8</v>
      </c>
      <c r="R4" s="341">
        <v>47.8</v>
      </c>
      <c r="S4" s="342">
        <f>Q4-R4</f>
        <v>0</v>
      </c>
    </row>
    <row r="5" spans="2:19">
      <c r="B5" s="240"/>
      <c r="C5" s="237" t="s">
        <v>149</v>
      </c>
      <c r="D5" s="248"/>
      <c r="E5" s="237"/>
      <c r="F5" s="238"/>
      <c r="G5" s="239"/>
      <c r="H5" s="240"/>
      <c r="I5" s="241"/>
      <c r="J5" s="242"/>
      <c r="K5" s="243"/>
      <c r="L5" s="244"/>
      <c r="M5" s="245"/>
      <c r="N5" s="246"/>
      <c r="O5" s="246"/>
      <c r="P5" s="247"/>
      <c r="Q5" s="340"/>
      <c r="R5" s="341"/>
      <c r="S5" s="342"/>
    </row>
    <row r="6" spans="2:19">
      <c r="B6" s="240"/>
      <c r="C6" s="236"/>
      <c r="D6" s="248"/>
      <c r="E6" s="236"/>
      <c r="F6" s="238"/>
      <c r="G6" s="239"/>
      <c r="H6" s="240"/>
      <c r="I6" s="241"/>
      <c r="J6" s="241"/>
      <c r="K6" s="243"/>
      <c r="L6" s="244"/>
      <c r="M6" s="245"/>
      <c r="N6" s="246"/>
      <c r="O6" s="246"/>
      <c r="P6" s="247"/>
      <c r="Q6" s="340"/>
      <c r="R6" s="341"/>
      <c r="S6" s="342"/>
    </row>
    <row r="7" spans="2:19">
      <c r="B7" s="235">
        <v>2</v>
      </c>
      <c r="C7" s="236" t="s">
        <v>139</v>
      </c>
      <c r="D7" s="236" t="s">
        <v>145</v>
      </c>
      <c r="E7" s="237" t="s">
        <v>141</v>
      </c>
      <c r="F7" s="238" t="s">
        <v>146</v>
      </c>
      <c r="G7" s="239"/>
      <c r="H7" s="240">
        <v>1</v>
      </c>
      <c r="I7" s="241">
        <v>11.32</v>
      </c>
      <c r="J7" s="242">
        <v>7.4</v>
      </c>
      <c r="K7" s="243">
        <f t="shared" ref="K7" si="1">H7*I7*J7</f>
        <v>83.768000000000001</v>
      </c>
      <c r="L7" s="244"/>
      <c r="M7" s="245">
        <v>0</v>
      </c>
      <c r="N7" s="246">
        <v>0</v>
      </c>
      <c r="O7" s="246">
        <v>0</v>
      </c>
      <c r="P7" s="247">
        <f t="shared" si="0"/>
        <v>0</v>
      </c>
      <c r="Q7" s="340">
        <f>K7-SUM(P7:P9)</f>
        <v>83.768000000000001</v>
      </c>
      <c r="R7" s="341">
        <v>83.768000000000001</v>
      </c>
      <c r="S7" s="342">
        <f>Q7-R7</f>
        <v>0</v>
      </c>
    </row>
    <row r="8" spans="2:19">
      <c r="B8" s="240"/>
      <c r="C8" s="237" t="s">
        <v>150</v>
      </c>
      <c r="D8" s="248"/>
      <c r="E8" s="237"/>
      <c r="F8" s="238"/>
      <c r="G8" s="239"/>
      <c r="H8" s="240"/>
      <c r="I8" s="241"/>
      <c r="J8" s="242"/>
      <c r="K8" s="243"/>
      <c r="L8" s="244"/>
      <c r="M8" s="245"/>
      <c r="N8" s="246"/>
      <c r="O8" s="246"/>
      <c r="P8" s="247"/>
      <c r="Q8" s="340"/>
      <c r="R8" s="341"/>
      <c r="S8" s="342"/>
    </row>
    <row r="9" spans="2:19">
      <c r="B9" s="240"/>
      <c r="C9" s="237"/>
      <c r="D9" s="248"/>
      <c r="E9" s="236"/>
      <c r="F9" s="238"/>
      <c r="G9" s="239"/>
      <c r="H9" s="240"/>
      <c r="I9" s="241"/>
      <c r="J9" s="242"/>
      <c r="K9" s="243"/>
      <c r="L9" s="244"/>
      <c r="M9" s="245"/>
      <c r="N9" s="246"/>
      <c r="O9" s="246"/>
      <c r="P9" s="247"/>
      <c r="Q9" s="340"/>
      <c r="R9" s="341"/>
      <c r="S9" s="363"/>
    </row>
    <row r="10" spans="2:19">
      <c r="B10" s="240"/>
      <c r="C10" s="237"/>
      <c r="D10" s="248"/>
      <c r="E10" s="236"/>
      <c r="F10" s="238"/>
      <c r="G10" s="239"/>
      <c r="H10" s="240"/>
      <c r="I10" s="241"/>
      <c r="J10" s="242"/>
      <c r="K10" s="243"/>
      <c r="L10" s="244"/>
      <c r="M10" s="245"/>
      <c r="N10" s="246"/>
      <c r="O10" s="246"/>
      <c r="P10" s="247"/>
      <c r="Q10" s="340"/>
      <c r="R10" s="341"/>
      <c r="S10" s="360"/>
    </row>
    <row r="11" spans="2:19">
      <c r="B11" s="240"/>
      <c r="C11" s="236"/>
      <c r="D11" s="236"/>
      <c r="E11" s="236"/>
      <c r="F11" s="238"/>
      <c r="G11" s="239"/>
      <c r="H11" s="240"/>
      <c r="I11" s="241"/>
      <c r="J11" s="242"/>
      <c r="K11" s="243"/>
      <c r="L11" s="244"/>
      <c r="M11" s="245"/>
      <c r="N11" s="246"/>
      <c r="O11" s="246"/>
      <c r="P11" s="247"/>
      <c r="Q11" s="340"/>
      <c r="R11" s="341"/>
      <c r="S11" s="342"/>
    </row>
    <row r="12" spans="2:19">
      <c r="B12" s="240"/>
      <c r="C12" s="236"/>
      <c r="D12" s="236"/>
      <c r="E12" s="236"/>
      <c r="F12" s="238"/>
      <c r="G12" s="239"/>
      <c r="H12" s="240"/>
      <c r="I12" s="241"/>
      <c r="J12" s="241"/>
      <c r="K12" s="243"/>
      <c r="L12" s="244"/>
      <c r="M12" s="245"/>
      <c r="N12" s="246"/>
      <c r="O12" s="246"/>
      <c r="P12" s="247"/>
      <c r="Q12" s="340"/>
      <c r="R12" s="341"/>
      <c r="S12" s="342"/>
    </row>
    <row r="13" spans="2:19">
      <c r="B13" s="240"/>
      <c r="C13" s="236"/>
      <c r="D13" s="236"/>
      <c r="E13" s="236"/>
      <c r="F13" s="238"/>
      <c r="G13" s="239"/>
      <c r="H13" s="240"/>
      <c r="I13" s="241"/>
      <c r="J13" s="241"/>
      <c r="K13" s="243"/>
      <c r="L13" s="244"/>
      <c r="M13" s="245"/>
      <c r="N13" s="246"/>
      <c r="O13" s="246"/>
      <c r="P13" s="247"/>
      <c r="Q13" s="340"/>
      <c r="R13" s="341"/>
      <c r="S13" s="342"/>
    </row>
    <row r="14" spans="2:19">
      <c r="B14" s="240"/>
      <c r="C14" s="249"/>
      <c r="D14" s="248"/>
      <c r="E14" s="236"/>
      <c r="F14" s="238"/>
      <c r="G14" s="239"/>
      <c r="H14" s="240"/>
      <c r="I14" s="241"/>
      <c r="J14" s="242"/>
      <c r="K14" s="243"/>
      <c r="L14" s="244"/>
      <c r="M14" s="245"/>
      <c r="N14" s="246"/>
      <c r="O14" s="246"/>
      <c r="P14" s="247"/>
      <c r="Q14" s="340"/>
      <c r="R14" s="341"/>
      <c r="S14" s="342"/>
    </row>
    <row r="15" spans="2:19">
      <c r="B15" s="240"/>
      <c r="C15" s="236"/>
      <c r="D15" s="248"/>
      <c r="E15" s="236"/>
      <c r="F15" s="238"/>
      <c r="G15" s="239"/>
      <c r="H15" s="240"/>
      <c r="I15" s="241"/>
      <c r="J15" s="242"/>
      <c r="K15" s="243"/>
      <c r="L15" s="244"/>
      <c r="M15" s="245"/>
      <c r="N15" s="246"/>
      <c r="O15" s="246"/>
      <c r="P15" s="247"/>
      <c r="Q15" s="340"/>
      <c r="R15" s="341"/>
      <c r="S15" s="342"/>
    </row>
    <row r="16" spans="2:19">
      <c r="B16" s="240"/>
      <c r="C16" s="236"/>
      <c r="D16" s="248"/>
      <c r="E16" s="236"/>
      <c r="F16" s="238"/>
      <c r="G16" s="239"/>
      <c r="H16" s="240"/>
      <c r="I16" s="241"/>
      <c r="J16" s="242"/>
      <c r="K16" s="243"/>
      <c r="L16" s="244"/>
      <c r="M16" s="245"/>
      <c r="N16" s="246"/>
      <c r="O16" s="246"/>
      <c r="P16" s="247"/>
      <c r="Q16" s="340"/>
      <c r="R16" s="341"/>
      <c r="S16" s="342"/>
    </row>
    <row r="17" spans="2:19">
      <c r="B17" s="240"/>
      <c r="C17" s="236"/>
      <c r="D17" s="248"/>
      <c r="E17" s="236"/>
      <c r="F17" s="238"/>
      <c r="G17" s="239"/>
      <c r="H17" s="240"/>
      <c r="I17" s="241"/>
      <c r="J17" s="242"/>
      <c r="K17" s="243"/>
      <c r="L17" s="244"/>
      <c r="M17" s="245"/>
      <c r="N17" s="246"/>
      <c r="O17" s="246"/>
      <c r="P17" s="247"/>
      <c r="Q17" s="340"/>
      <c r="R17" s="341"/>
      <c r="S17" s="342"/>
    </row>
    <row r="18" spans="2:19">
      <c r="B18" s="240"/>
      <c r="C18" s="236"/>
      <c r="D18" s="236"/>
      <c r="E18" s="236"/>
      <c r="F18" s="238"/>
      <c r="G18" s="239"/>
      <c r="H18" s="240"/>
      <c r="I18" s="241"/>
      <c r="J18" s="241"/>
      <c r="K18" s="243"/>
      <c r="L18" s="244"/>
      <c r="M18" s="245"/>
      <c r="N18" s="246"/>
      <c r="O18" s="246"/>
      <c r="P18" s="247"/>
      <c r="Q18" s="340"/>
      <c r="R18" s="341"/>
      <c r="S18" s="342"/>
    </row>
    <row r="19" spans="2:19">
      <c r="B19" s="240"/>
      <c r="C19" s="236"/>
      <c r="D19" s="236"/>
      <c r="E19" s="237"/>
      <c r="F19" s="238"/>
      <c r="G19" s="239"/>
      <c r="H19" s="240"/>
      <c r="I19" s="241"/>
      <c r="J19" s="242"/>
      <c r="K19" s="243"/>
      <c r="L19" s="244"/>
      <c r="M19" s="245"/>
      <c r="N19" s="246"/>
      <c r="O19" s="246"/>
      <c r="P19" s="247"/>
      <c r="Q19" s="340"/>
      <c r="R19" s="341"/>
      <c r="S19" s="342"/>
    </row>
    <row r="20" spans="2:19" ht="15" customHeight="1" thickBot="1">
      <c r="B20" s="250"/>
      <c r="C20" s="251"/>
      <c r="D20" s="251"/>
      <c r="E20" s="251"/>
      <c r="F20" s="252"/>
      <c r="G20" s="253"/>
      <c r="H20" s="254"/>
      <c r="I20" s="255"/>
      <c r="J20" s="255"/>
      <c r="K20" s="256"/>
      <c r="L20" s="257"/>
      <c r="M20" s="258"/>
      <c r="N20" s="259"/>
      <c r="O20" s="259"/>
      <c r="P20" s="260"/>
      <c r="Q20" s="362"/>
      <c r="R20" s="354"/>
      <c r="S20" s="355"/>
    </row>
    <row r="21" spans="2:19">
      <c r="K21" s="261"/>
      <c r="N21" s="261"/>
      <c r="O21" s="261"/>
      <c r="P21" s="261" t="s">
        <v>38</v>
      </c>
      <c r="Q21" s="262">
        <f>SUM(Q3:Q20)</f>
        <v>131.56799999999998</v>
      </c>
      <c r="R21" s="262">
        <f>SUM(R4:R20)</f>
        <v>131.56799999999998</v>
      </c>
      <c r="S21" s="263">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8" width="12.109375" style="261" customWidth="1"/>
    <col min="19" max="19" width="15.6640625" style="261" customWidth="1"/>
    <col min="20" max="16384" width="9.109375" style="214"/>
  </cols>
  <sheetData>
    <row r="1" spans="2:19"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344" t="s">
        <v>132</v>
      </c>
      <c r="S1" s="343" t="s">
        <v>133</v>
      </c>
    </row>
    <row r="2" spans="2:19" ht="15" thickBot="1">
      <c r="B2" s="219" t="s">
        <v>151</v>
      </c>
      <c r="C2" s="220"/>
      <c r="D2" s="220"/>
      <c r="E2" s="220"/>
      <c r="F2" s="220"/>
      <c r="G2" s="221"/>
      <c r="H2" s="222" t="s">
        <v>122</v>
      </c>
      <c r="I2" s="223" t="s">
        <v>135</v>
      </c>
      <c r="J2" s="223" t="s">
        <v>136</v>
      </c>
      <c r="K2" s="224" t="s">
        <v>137</v>
      </c>
      <c r="L2" s="225"/>
      <c r="M2" s="226" t="s">
        <v>122</v>
      </c>
      <c r="N2" s="223" t="s">
        <v>135</v>
      </c>
      <c r="O2" s="223" t="s">
        <v>136</v>
      </c>
      <c r="P2" s="224" t="s">
        <v>137</v>
      </c>
      <c r="Q2" s="345"/>
      <c r="R2" s="346"/>
      <c r="S2" s="345" t="s">
        <v>138</v>
      </c>
    </row>
    <row r="3" spans="2:19">
      <c r="B3" s="228"/>
      <c r="C3" s="229"/>
      <c r="D3" s="229"/>
      <c r="E3" s="229"/>
      <c r="F3" s="230"/>
      <c r="G3" s="230"/>
      <c r="H3" s="228"/>
      <c r="I3" s="231"/>
      <c r="J3" s="231"/>
      <c r="K3" s="232"/>
      <c r="L3" s="233"/>
      <c r="M3" s="234"/>
      <c r="N3" s="229"/>
      <c r="O3" s="229"/>
      <c r="P3" s="232"/>
      <c r="Q3" s="361"/>
      <c r="R3" s="347"/>
      <c r="S3" s="348"/>
    </row>
    <row r="4" spans="2:19">
      <c r="B4" s="235">
        <v>1</v>
      </c>
      <c r="C4" s="236" t="s">
        <v>152</v>
      </c>
      <c r="D4" s="236" t="s">
        <v>145</v>
      </c>
      <c r="E4" s="237" t="s">
        <v>153</v>
      </c>
      <c r="F4" s="238" t="s">
        <v>154</v>
      </c>
      <c r="G4" s="239" t="s">
        <v>155</v>
      </c>
      <c r="H4" s="240">
        <v>1</v>
      </c>
      <c r="I4" s="241">
        <v>11.61</v>
      </c>
      <c r="J4" s="242">
        <v>6.36</v>
      </c>
      <c r="K4" s="243">
        <f>H4*I4*J4</f>
        <v>73.839600000000004</v>
      </c>
      <c r="L4" s="244"/>
      <c r="M4" s="245">
        <v>0</v>
      </c>
      <c r="N4" s="246">
        <v>0</v>
      </c>
      <c r="O4" s="246">
        <v>0</v>
      </c>
      <c r="P4" s="247">
        <f t="shared" ref="P4" si="0">M4*N4*O4</f>
        <v>0</v>
      </c>
      <c r="Q4" s="340">
        <f>K4-SUM(P4:P6)</f>
        <v>73.839600000000004</v>
      </c>
      <c r="R4" s="341">
        <v>73.839600000000004</v>
      </c>
      <c r="S4" s="342">
        <f>Q4-R4</f>
        <v>0</v>
      </c>
    </row>
    <row r="5" spans="2:19">
      <c r="B5" s="240"/>
      <c r="C5" s="237" t="s">
        <v>156</v>
      </c>
      <c r="D5" s="248"/>
      <c r="E5" s="237"/>
      <c r="F5" s="238"/>
      <c r="G5" s="239"/>
      <c r="H5" s="240"/>
      <c r="I5" s="241"/>
      <c r="J5" s="242"/>
      <c r="K5" s="243"/>
      <c r="L5" s="244"/>
      <c r="M5" s="245"/>
      <c r="N5" s="246"/>
      <c r="O5" s="246"/>
      <c r="P5" s="247"/>
      <c r="Q5" s="340"/>
      <c r="R5" s="341"/>
      <c r="S5" s="342"/>
    </row>
    <row r="6" spans="2:19">
      <c r="B6" s="240"/>
      <c r="C6" s="236"/>
      <c r="D6" s="248"/>
      <c r="E6" s="236"/>
      <c r="F6" s="238"/>
      <c r="G6" s="239"/>
      <c r="H6" s="240"/>
      <c r="I6" s="241"/>
      <c r="J6" s="241"/>
      <c r="K6" s="243"/>
      <c r="L6" s="244"/>
      <c r="M6" s="245"/>
      <c r="N6" s="246"/>
      <c r="O6" s="246"/>
      <c r="P6" s="247"/>
      <c r="Q6" s="340"/>
      <c r="R6" s="341"/>
      <c r="S6" s="342"/>
    </row>
    <row r="7" spans="2:19">
      <c r="B7" s="240"/>
      <c r="C7" s="236"/>
      <c r="D7" s="236"/>
      <c r="E7" s="236"/>
      <c r="F7" s="236"/>
      <c r="G7" s="236"/>
      <c r="H7" s="240"/>
      <c r="I7" s="241"/>
      <c r="J7" s="242"/>
      <c r="K7" s="243"/>
      <c r="L7" s="244"/>
      <c r="M7" s="245"/>
      <c r="N7" s="246"/>
      <c r="O7" s="246"/>
      <c r="P7" s="247"/>
      <c r="Q7" s="340"/>
      <c r="R7" s="341"/>
      <c r="S7" s="342"/>
    </row>
    <row r="8" spans="2:19">
      <c r="B8" s="240"/>
      <c r="C8" s="236"/>
      <c r="D8" s="248"/>
      <c r="E8" s="237"/>
      <c r="F8" s="238"/>
      <c r="G8" s="239"/>
      <c r="H8" s="240"/>
      <c r="I8" s="241"/>
      <c r="J8" s="242"/>
      <c r="K8" s="243"/>
      <c r="L8" s="244"/>
      <c r="M8" s="245"/>
      <c r="N8" s="246"/>
      <c r="O8" s="246"/>
      <c r="P8" s="247"/>
      <c r="Q8" s="340"/>
      <c r="R8" s="341"/>
      <c r="S8" s="342"/>
    </row>
    <row r="9" spans="2:19">
      <c r="B9" s="240"/>
      <c r="C9" s="236"/>
      <c r="D9" s="248"/>
      <c r="E9" s="236"/>
      <c r="F9" s="238"/>
      <c r="G9" s="239"/>
      <c r="H9" s="240"/>
      <c r="I9" s="241"/>
      <c r="J9" s="242"/>
      <c r="K9" s="243"/>
      <c r="L9" s="244"/>
      <c r="M9" s="245"/>
      <c r="N9" s="246"/>
      <c r="O9" s="246"/>
      <c r="P9" s="247"/>
      <c r="Q9" s="340"/>
      <c r="R9" s="341"/>
      <c r="S9" s="363"/>
    </row>
    <row r="10" spans="2:19">
      <c r="B10" s="240"/>
      <c r="C10" s="237"/>
      <c r="D10" s="248"/>
      <c r="E10" s="236"/>
      <c r="F10" s="238"/>
      <c r="G10" s="239"/>
      <c r="H10" s="240"/>
      <c r="I10" s="241"/>
      <c r="J10" s="242"/>
      <c r="K10" s="243"/>
      <c r="L10" s="244"/>
      <c r="M10" s="245"/>
      <c r="N10" s="246"/>
      <c r="O10" s="246"/>
      <c r="P10" s="247"/>
      <c r="Q10" s="340"/>
      <c r="R10" s="341"/>
      <c r="S10" s="360"/>
    </row>
    <row r="11" spans="2:19">
      <c r="B11" s="240"/>
      <c r="C11" s="236"/>
      <c r="D11" s="236"/>
      <c r="E11" s="236"/>
      <c r="F11" s="238"/>
      <c r="G11" s="239"/>
      <c r="H11" s="240"/>
      <c r="I11" s="241"/>
      <c r="J11" s="242"/>
      <c r="K11" s="243"/>
      <c r="L11" s="244"/>
      <c r="M11" s="245"/>
      <c r="N11" s="246"/>
      <c r="O11" s="246"/>
      <c r="P11" s="247"/>
      <c r="Q11" s="340"/>
      <c r="R11" s="341"/>
      <c r="S11" s="342"/>
    </row>
    <row r="12" spans="2:19">
      <c r="B12" s="240"/>
      <c r="C12" s="236"/>
      <c r="D12" s="236"/>
      <c r="E12" s="236"/>
      <c r="F12" s="238"/>
      <c r="G12" s="239"/>
      <c r="H12" s="240"/>
      <c r="I12" s="241"/>
      <c r="J12" s="241"/>
      <c r="K12" s="243"/>
      <c r="L12" s="244"/>
      <c r="M12" s="245"/>
      <c r="N12" s="246"/>
      <c r="O12" s="246"/>
      <c r="P12" s="247"/>
      <c r="Q12" s="340"/>
      <c r="R12" s="341"/>
      <c r="S12" s="342"/>
    </row>
    <row r="13" spans="2:19">
      <c r="B13" s="240"/>
      <c r="C13" s="236"/>
      <c r="D13" s="236"/>
      <c r="E13" s="236"/>
      <c r="F13" s="238"/>
      <c r="G13" s="239"/>
      <c r="H13" s="240"/>
      <c r="I13" s="241"/>
      <c r="J13" s="241"/>
      <c r="K13" s="243"/>
      <c r="L13" s="244"/>
      <c r="M13" s="245"/>
      <c r="N13" s="246"/>
      <c r="O13" s="246"/>
      <c r="P13" s="247"/>
      <c r="Q13" s="340"/>
      <c r="R13" s="341"/>
      <c r="S13" s="342"/>
    </row>
    <row r="14" spans="2:19">
      <c r="B14" s="240"/>
      <c r="C14" s="249"/>
      <c r="D14" s="248"/>
      <c r="E14" s="236"/>
      <c r="F14" s="238"/>
      <c r="G14" s="239"/>
      <c r="H14" s="240"/>
      <c r="I14" s="241"/>
      <c r="J14" s="242"/>
      <c r="K14" s="243"/>
      <c r="L14" s="244"/>
      <c r="M14" s="245"/>
      <c r="N14" s="246"/>
      <c r="O14" s="246"/>
      <c r="P14" s="247"/>
      <c r="Q14" s="340"/>
      <c r="R14" s="341"/>
      <c r="S14" s="342"/>
    </row>
    <row r="15" spans="2:19">
      <c r="B15" s="240"/>
      <c r="C15" s="236"/>
      <c r="D15" s="248"/>
      <c r="E15" s="236"/>
      <c r="F15" s="238"/>
      <c r="G15" s="239"/>
      <c r="H15" s="240"/>
      <c r="I15" s="241"/>
      <c r="J15" s="242"/>
      <c r="K15" s="243"/>
      <c r="L15" s="244"/>
      <c r="M15" s="245"/>
      <c r="N15" s="246"/>
      <c r="O15" s="246"/>
      <c r="P15" s="247"/>
      <c r="Q15" s="340"/>
      <c r="R15" s="341"/>
      <c r="S15" s="342"/>
    </row>
    <row r="16" spans="2:19">
      <c r="B16" s="240"/>
      <c r="C16" s="236"/>
      <c r="D16" s="248"/>
      <c r="E16" s="236"/>
      <c r="F16" s="238"/>
      <c r="G16" s="239"/>
      <c r="H16" s="240"/>
      <c r="I16" s="241"/>
      <c r="J16" s="242"/>
      <c r="K16" s="243"/>
      <c r="L16" s="244"/>
      <c r="M16" s="245"/>
      <c r="N16" s="246"/>
      <c r="O16" s="246"/>
      <c r="P16" s="247"/>
      <c r="Q16" s="340"/>
      <c r="R16" s="341"/>
      <c r="S16" s="342"/>
    </row>
    <row r="17" spans="2:19">
      <c r="B17" s="240"/>
      <c r="C17" s="236"/>
      <c r="D17" s="248"/>
      <c r="E17" s="236"/>
      <c r="F17" s="238"/>
      <c r="G17" s="239"/>
      <c r="H17" s="240"/>
      <c r="I17" s="241"/>
      <c r="J17" s="242"/>
      <c r="K17" s="243"/>
      <c r="L17" s="244"/>
      <c r="M17" s="245"/>
      <c r="N17" s="246"/>
      <c r="O17" s="246"/>
      <c r="P17" s="247"/>
      <c r="Q17" s="340"/>
      <c r="R17" s="341"/>
      <c r="S17" s="342"/>
    </row>
    <row r="18" spans="2:19">
      <c r="B18" s="240"/>
      <c r="C18" s="236"/>
      <c r="D18" s="236"/>
      <c r="E18" s="236"/>
      <c r="F18" s="238"/>
      <c r="G18" s="239"/>
      <c r="H18" s="240"/>
      <c r="I18" s="241"/>
      <c r="J18" s="241"/>
      <c r="K18" s="243"/>
      <c r="L18" s="244"/>
      <c r="M18" s="245"/>
      <c r="N18" s="246"/>
      <c r="O18" s="246"/>
      <c r="P18" s="247"/>
      <c r="Q18" s="340"/>
      <c r="R18" s="341"/>
      <c r="S18" s="342"/>
    </row>
    <row r="19" spans="2:19">
      <c r="B19" s="240"/>
      <c r="C19" s="236"/>
      <c r="D19" s="236"/>
      <c r="E19" s="237"/>
      <c r="F19" s="238"/>
      <c r="G19" s="239"/>
      <c r="H19" s="240"/>
      <c r="I19" s="241"/>
      <c r="J19" s="242"/>
      <c r="K19" s="243"/>
      <c r="L19" s="244"/>
      <c r="M19" s="245"/>
      <c r="N19" s="246"/>
      <c r="O19" s="246"/>
      <c r="P19" s="247"/>
      <c r="Q19" s="340"/>
      <c r="R19" s="341"/>
      <c r="S19" s="342"/>
    </row>
    <row r="20" spans="2:19" ht="15" customHeight="1" thickBot="1">
      <c r="B20" s="250"/>
      <c r="C20" s="251"/>
      <c r="D20" s="251"/>
      <c r="E20" s="251"/>
      <c r="F20" s="252"/>
      <c r="G20" s="253"/>
      <c r="H20" s="254"/>
      <c r="I20" s="255"/>
      <c r="J20" s="255"/>
      <c r="K20" s="256"/>
      <c r="L20" s="257"/>
      <c r="M20" s="258"/>
      <c r="N20" s="259"/>
      <c r="O20" s="259"/>
      <c r="P20" s="260"/>
      <c r="Q20" s="362"/>
      <c r="R20" s="354"/>
      <c r="S20" s="355"/>
    </row>
    <row r="21" spans="2:19">
      <c r="K21" s="261"/>
      <c r="N21" s="261"/>
      <c r="O21" s="261"/>
      <c r="P21" s="261" t="s">
        <v>38</v>
      </c>
      <c r="Q21" s="262">
        <f>SUM(Q3:Q20)</f>
        <v>73.839600000000004</v>
      </c>
      <c r="R21" s="262">
        <f>SUM(R4:R20)</f>
        <v>73.839600000000004</v>
      </c>
      <c r="S21" s="263">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109375" defaultRowHeight="14.4"/>
  <cols>
    <col min="1" max="1" width="2.109375" style="214" customWidth="1"/>
    <col min="2" max="2" width="4.5546875" style="214" customWidth="1"/>
    <col min="3" max="3" width="38.88671875" style="214" customWidth="1"/>
    <col min="4" max="4" width="34.44140625" style="214" bestFit="1" customWidth="1"/>
    <col min="5" max="5" width="12.33203125" style="214" customWidth="1"/>
    <col min="6" max="6" width="16.5546875" style="214" customWidth="1"/>
    <col min="7" max="7" width="10" style="214" customWidth="1"/>
    <col min="8" max="8" width="4" style="214" bestFit="1" customWidth="1"/>
    <col min="9" max="9" width="8" style="214" bestFit="1" customWidth="1"/>
    <col min="10" max="10" width="7.5546875" style="214" bestFit="1" customWidth="1"/>
    <col min="11" max="11" width="7.6640625" style="214" bestFit="1" customWidth="1"/>
    <col min="12" max="12" width="23.88671875" style="214" customWidth="1"/>
    <col min="13" max="13" width="5.6640625" style="215" bestFit="1" customWidth="1"/>
    <col min="14" max="14" width="8" style="214" bestFit="1" customWidth="1"/>
    <col min="15" max="15" width="7.5546875" style="214" bestFit="1" customWidth="1"/>
    <col min="16" max="16" width="7.33203125" style="214" customWidth="1"/>
    <col min="17" max="17" width="12.109375" style="261" customWidth="1"/>
    <col min="18" max="18" width="12.109375" style="270" customWidth="1"/>
    <col min="19" max="20" width="12.109375" style="261" customWidth="1"/>
    <col min="21" max="21" width="15.6640625" style="261" customWidth="1"/>
    <col min="22" max="16384" width="9.109375" style="214"/>
  </cols>
  <sheetData>
    <row r="1" spans="2:21" ht="72" customHeight="1" thickBot="1">
      <c r="B1" s="216" t="s">
        <v>122</v>
      </c>
      <c r="C1" s="217" t="s">
        <v>123</v>
      </c>
      <c r="D1" s="217" t="s">
        <v>124</v>
      </c>
      <c r="E1" s="216" t="s">
        <v>125</v>
      </c>
      <c r="F1" s="216" t="s">
        <v>126</v>
      </c>
      <c r="G1" s="216" t="s">
        <v>127</v>
      </c>
      <c r="H1" s="599" t="s">
        <v>128</v>
      </c>
      <c r="I1" s="600"/>
      <c r="J1" s="600"/>
      <c r="K1" s="601"/>
      <c r="L1" s="218" t="s">
        <v>129</v>
      </c>
      <c r="M1" s="599" t="s">
        <v>130</v>
      </c>
      <c r="N1" s="600"/>
      <c r="O1" s="600"/>
      <c r="P1" s="601"/>
      <c r="Q1" s="357" t="s">
        <v>131</v>
      </c>
      <c r="R1" s="264" t="s">
        <v>157</v>
      </c>
      <c r="S1" s="343" t="s">
        <v>158</v>
      </c>
      <c r="T1" s="344" t="s">
        <v>132</v>
      </c>
      <c r="U1" s="343" t="s">
        <v>133</v>
      </c>
    </row>
    <row r="2" spans="2:21" ht="15" thickBot="1">
      <c r="B2" s="219" t="s">
        <v>159</v>
      </c>
      <c r="C2" s="220"/>
      <c r="D2" s="220"/>
      <c r="E2" s="220"/>
      <c r="F2" s="220"/>
      <c r="G2" s="221"/>
      <c r="H2" s="222" t="s">
        <v>122</v>
      </c>
      <c r="I2" s="223" t="s">
        <v>135</v>
      </c>
      <c r="J2" s="223" t="s">
        <v>136</v>
      </c>
      <c r="K2" s="224" t="s">
        <v>137</v>
      </c>
      <c r="L2" s="225"/>
      <c r="M2" s="226" t="s">
        <v>122</v>
      </c>
      <c r="N2" s="223" t="s">
        <v>135</v>
      </c>
      <c r="O2" s="223" t="s">
        <v>136</v>
      </c>
      <c r="P2" s="224" t="s">
        <v>137</v>
      </c>
      <c r="Q2" s="345"/>
      <c r="R2" s="265"/>
      <c r="S2" s="346"/>
      <c r="T2" s="346"/>
      <c r="U2" s="345" t="s">
        <v>138</v>
      </c>
    </row>
    <row r="3" spans="2:21">
      <c r="B3" s="235">
        <v>4</v>
      </c>
      <c r="C3" s="236" t="s">
        <v>160</v>
      </c>
      <c r="D3" s="236" t="s">
        <v>145</v>
      </c>
      <c r="E3" s="236" t="s">
        <v>161</v>
      </c>
      <c r="F3" s="238" t="s">
        <v>146</v>
      </c>
      <c r="G3" s="239"/>
      <c r="H3" s="240">
        <v>1</v>
      </c>
      <c r="I3" s="241">
        <v>27.3</v>
      </c>
      <c r="J3" s="241">
        <v>7.6</v>
      </c>
      <c r="K3" s="243">
        <f t="shared" ref="K3" si="0">H3*I3*J3</f>
        <v>207.48</v>
      </c>
      <c r="L3" s="244" t="s">
        <v>162</v>
      </c>
      <c r="M3" s="245">
        <v>2</v>
      </c>
      <c r="N3" s="246">
        <v>3.18</v>
      </c>
      <c r="O3" s="246">
        <v>2.4</v>
      </c>
      <c r="P3" s="247">
        <f t="shared" ref="P3" si="1">M3*N3*O3</f>
        <v>15.263999999999999</v>
      </c>
      <c r="Q3" s="340">
        <f>K3-P3</f>
        <v>192.21599999999998</v>
      </c>
      <c r="R3" s="266">
        <v>1</v>
      </c>
      <c r="S3" s="341">
        <v>192.21600000000001</v>
      </c>
      <c r="T3" s="341">
        <v>192.21599999999998</v>
      </c>
      <c r="U3" s="342">
        <f>Q3-T3</f>
        <v>0</v>
      </c>
    </row>
    <row r="4" spans="2:21">
      <c r="B4" s="240"/>
      <c r="C4" s="249" t="s">
        <v>163</v>
      </c>
      <c r="D4" s="248" t="s">
        <v>164</v>
      </c>
      <c r="E4" s="236"/>
      <c r="F4" s="238"/>
      <c r="G4" s="239"/>
      <c r="H4" s="240"/>
      <c r="I4" s="241"/>
      <c r="J4" s="242"/>
      <c r="K4" s="243"/>
      <c r="L4" s="244"/>
      <c r="M4" s="245"/>
      <c r="N4" s="246"/>
      <c r="O4" s="246"/>
      <c r="P4" s="247"/>
      <c r="Q4" s="340"/>
      <c r="R4" s="266"/>
      <c r="S4" s="341"/>
      <c r="T4" s="341"/>
      <c r="U4" s="342"/>
    </row>
    <row r="5" spans="2:21">
      <c r="B5" s="240"/>
      <c r="C5" s="236"/>
      <c r="D5" s="248"/>
      <c r="E5" s="236"/>
      <c r="F5" s="238"/>
      <c r="G5" s="239"/>
      <c r="H5" s="240"/>
      <c r="I5" s="241"/>
      <c r="J5" s="242"/>
      <c r="K5" s="243"/>
      <c r="L5" s="244"/>
      <c r="M5" s="245"/>
      <c r="N5" s="246"/>
      <c r="O5" s="246"/>
      <c r="P5" s="247"/>
      <c r="Q5" s="340"/>
      <c r="R5" s="266"/>
      <c r="S5" s="341"/>
      <c r="T5" s="341"/>
      <c r="U5" s="342"/>
    </row>
    <row r="6" spans="2:21">
      <c r="B6" s="240"/>
      <c r="C6" s="236"/>
      <c r="D6" s="236"/>
      <c r="E6" s="236"/>
      <c r="F6" s="238"/>
      <c r="G6" s="239"/>
      <c r="H6" s="240"/>
      <c r="I6" s="241"/>
      <c r="J6" s="241"/>
      <c r="K6" s="243"/>
      <c r="L6" s="244"/>
      <c r="M6" s="245"/>
      <c r="N6" s="246"/>
      <c r="O6" s="246"/>
      <c r="P6" s="247"/>
      <c r="Q6" s="340"/>
      <c r="R6" s="266"/>
      <c r="S6" s="341"/>
      <c r="T6" s="341"/>
      <c r="U6" s="342"/>
    </row>
    <row r="7" spans="2:21">
      <c r="B7" s="240"/>
      <c r="C7" s="236"/>
      <c r="D7" s="236"/>
      <c r="E7" s="237"/>
      <c r="F7" s="238"/>
      <c r="G7" s="239"/>
      <c r="H7" s="240"/>
      <c r="I7" s="241"/>
      <c r="J7" s="242"/>
      <c r="K7" s="243"/>
      <c r="L7" s="244"/>
      <c r="M7" s="245"/>
      <c r="N7" s="246"/>
      <c r="O7" s="246"/>
      <c r="P7" s="247"/>
      <c r="Q7" s="340"/>
      <c r="R7" s="266"/>
      <c r="S7" s="341"/>
      <c r="T7" s="341"/>
      <c r="U7" s="342"/>
    </row>
    <row r="8" spans="2:21" ht="15" customHeight="1" thickBot="1">
      <c r="B8" s="250"/>
      <c r="C8" s="251"/>
      <c r="D8" s="251"/>
      <c r="E8" s="251"/>
      <c r="F8" s="252"/>
      <c r="G8" s="253"/>
      <c r="H8" s="254"/>
      <c r="I8" s="255"/>
      <c r="J8" s="255"/>
      <c r="K8" s="256"/>
      <c r="L8" s="257"/>
      <c r="M8" s="258"/>
      <c r="N8" s="259"/>
      <c r="O8" s="259"/>
      <c r="P8" s="260"/>
      <c r="Q8" s="362"/>
      <c r="R8" s="267"/>
      <c r="S8" s="354"/>
      <c r="T8" s="354"/>
      <c r="U8" s="355"/>
    </row>
    <row r="9" spans="2:21">
      <c r="K9" s="261"/>
      <c r="N9" s="261"/>
      <c r="O9" s="261"/>
      <c r="P9" s="261" t="s">
        <v>38</v>
      </c>
      <c r="Q9" s="262">
        <f>SUM(Q3:Q8)</f>
        <v>192.21599999999998</v>
      </c>
      <c r="R9" s="268"/>
      <c r="S9" s="262">
        <f>SUM(S3:S8)</f>
        <v>192.21600000000001</v>
      </c>
      <c r="T9" s="262">
        <f>SUM(T3:T8)</f>
        <v>192.21599999999998</v>
      </c>
      <c r="U9" s="269">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21</vt:i4>
      </vt:variant>
    </vt:vector>
  </HeadingPairs>
  <TitlesOfParts>
    <vt:vector size="44" baseType="lpstr">
      <vt:lpstr>Summary</vt:lpstr>
      <vt:lpstr>Progress Bill</vt:lpstr>
      <vt:lpstr>VARIATIONS</vt:lpstr>
      <vt:lpstr>VO 04</vt:lpstr>
      <vt:lpstr>PERCENTAGE SUMMARY</vt:lpstr>
      <vt:lpstr>EIFS 400mm EPS BOARDS</vt:lpstr>
      <vt:lpstr>EIFS 400mm BASECOAT</vt:lpstr>
      <vt:lpstr>EIFS 400mm PAINT</vt:lpstr>
      <vt:lpstr>EIFS 300mm EPS BOARDS</vt:lpstr>
      <vt:lpstr>EIFS 300mm BASECOAT</vt:lpstr>
      <vt:lpstr>EIFS 200mm EPS BOARDS</vt:lpstr>
      <vt:lpstr>EIFS 200mm BASECOAT</vt:lpstr>
      <vt:lpstr>EIFS 200mm PAINT</vt:lpstr>
      <vt:lpstr>EIFS 100mm EPS BOARDS</vt:lpstr>
      <vt:lpstr>EIFS 100mm BASECOAT</vt:lpstr>
      <vt:lpstr>EIFS 100mm PAINT</vt:lpstr>
      <vt:lpstr>EIFS RENDER</vt:lpstr>
      <vt:lpstr>EIFS -STAND ALONE (300MM) </vt:lpstr>
      <vt:lpstr>EIFS -STAND ALONE (400MM)</vt:lpstr>
      <vt:lpstr>PVC GROOVE</vt:lpstr>
      <vt:lpstr>EIFS + BUILTUP (300MM)</vt:lpstr>
      <vt:lpstr>EIFS + BUILTUP (400MM) </vt:lpstr>
      <vt:lpstr>EIFS - PARAPET</vt:lpstr>
      <vt:lpstr>'EIFS - PARAPET'!Print_Area</vt:lpstr>
      <vt:lpstr>'EIFS + BUILTUP (300MM)'!Print_Area</vt:lpstr>
      <vt:lpstr>'EIFS + BUILTUP (400MM) '!Print_Area</vt:lpstr>
      <vt:lpstr>'EIFS 100mm BASECOAT'!Print_Area</vt:lpstr>
      <vt:lpstr>'EIFS 100mm EPS BOARDS'!Print_Area</vt:lpstr>
      <vt:lpstr>'EIFS 100mm PAINT'!Print_Area</vt:lpstr>
      <vt:lpstr>'EIFS 200mm BASECOAT'!Print_Area</vt:lpstr>
      <vt:lpstr>'EIFS 200mm EPS BOARDS'!Print_Area</vt:lpstr>
      <vt:lpstr>'EIFS 200mm PAINT'!Print_Area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'PERCENTAGE SUMMARY'!Print_Area</vt:lpstr>
      <vt:lpstr>'Progress Bill'!Print_Area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ACER</cp:lastModifiedBy>
  <cp:lastPrinted>2022-12-19T06:10:17Z</cp:lastPrinted>
  <dcterms:created xsi:type="dcterms:W3CDTF">2022-10-27T10:46:57Z</dcterms:created>
  <dcterms:modified xsi:type="dcterms:W3CDTF">2022-12-19T06:11:50Z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