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TWIC\1 January\"/>
    </mc:Choice>
  </mc:AlternateContent>
  <xr:revisionPtr revIDLastSave="0" documentId="13_ncr:1_{F28A3E7F-E698-460F-8C1D-C897A7F42161}" xr6:coauthVersionLast="47" xr6:coauthVersionMax="47" xr10:uidLastSave="{00000000-0000-0000-0000-000000000000}"/>
  <bookViews>
    <workbookView xWindow="-110" yWindow="-110" windowWidth="25820" windowHeight="13900" tabRatio="789" firstSheet="1" activeTab="1" xr2:uid="{00000000-000D-0000-FFFF-FFFF00000000}"/>
  </bookViews>
  <sheets>
    <sheet name="TAX_INVOICE" sheetId="6" state="hidden" r:id="rId1"/>
    <sheet name="Summary" sheetId="28" r:id="rId2"/>
    <sheet name="BOQ January 2023" sheetId="2" r:id="rId3"/>
    <sheet name="CUMULATIVE EPOXY TO BOH ROOMS" sheetId="25" r:id="rId4"/>
    <sheet name="Cumulative UCRETE Flooring" sheetId="24" r:id="rId5"/>
    <sheet name="Carpark coating" sheetId="23" r:id="rId6"/>
    <sheet name="Carpark Detailed calculation" sheetId="26" r:id="rId7"/>
    <sheet name="Stairs" sheetId="27" r:id="rId8"/>
  </sheets>
  <definedNames>
    <definedName name="\B" localSheetId="2">#REF!</definedName>
    <definedName name="\B" localSheetId="5">#REF!</definedName>
    <definedName name="\B" localSheetId="3">#REF!</definedName>
    <definedName name="\B" localSheetId="4">#REF!</definedName>
    <definedName name="\B">#REF!</definedName>
    <definedName name="\c" localSheetId="2">#REF!</definedName>
    <definedName name="\c" localSheetId="3">#REF!</definedName>
    <definedName name="\c" localSheetId="4">#REF!</definedName>
    <definedName name="\c">#REF!</definedName>
    <definedName name="\d" localSheetId="2">#REF!</definedName>
    <definedName name="\d" localSheetId="3">#REF!</definedName>
    <definedName name="\d" localSheetId="4">#REF!</definedName>
    <definedName name="\d">#REF!</definedName>
    <definedName name="\e" localSheetId="2">#REF!</definedName>
    <definedName name="\e">#REF!</definedName>
    <definedName name="\f" localSheetId="2">#REF!</definedName>
    <definedName name="\f">#REF!</definedName>
    <definedName name="\g" localSheetId="2">#REF!</definedName>
    <definedName name="\g">#REF!</definedName>
    <definedName name="\h" localSheetId="2">#REF!</definedName>
    <definedName name="\h">#REF!</definedName>
    <definedName name="\i" localSheetId="2">#REF!</definedName>
    <definedName name="\i">#REF!</definedName>
    <definedName name="\j" localSheetId="2">#REF!</definedName>
    <definedName name="\j">#REF!</definedName>
    <definedName name="\k" localSheetId="2">#REF!</definedName>
    <definedName name="\k">#REF!</definedName>
    <definedName name="\l" localSheetId="2">#REF!</definedName>
    <definedName name="\l">#REF!</definedName>
    <definedName name="\m" localSheetId="2">#REF!</definedName>
    <definedName name="\m">#REF!</definedName>
    <definedName name="\n" localSheetId="2">#REF!</definedName>
    <definedName name="\n">#REF!</definedName>
    <definedName name="\p" localSheetId="2">#REF!</definedName>
    <definedName name="\p">#REF!</definedName>
    <definedName name="\T" localSheetId="2">#REF!</definedName>
    <definedName name="\T">#REF!</definedName>
    <definedName name="\w" localSheetId="2">#REF!</definedName>
    <definedName name="\w">#REF!</definedName>
    <definedName name="\X" localSheetId="2">#REF!</definedName>
    <definedName name="\X">#REF!</definedName>
    <definedName name="____ccr1" localSheetId="5" hidden="1">{#N/A,#N/A,TRUE,"Cover";#N/A,#N/A,TRUE,"Conts";#N/A,#N/A,TRUE,"VOS";#N/A,#N/A,TRUE,"Warrington";#N/A,#N/A,TRUE,"Widnes"}</definedName>
    <definedName name="____ccr1" localSheetId="3" hidden="1">{#N/A,#N/A,TRUE,"Cover";#N/A,#N/A,TRUE,"Conts";#N/A,#N/A,TRUE,"VOS";#N/A,#N/A,TRUE,"Warrington";#N/A,#N/A,TRUE,"Widnes"}</definedName>
    <definedName name="____ccr1" localSheetId="4" hidden="1">{#N/A,#N/A,TRUE,"Cover";#N/A,#N/A,TRUE,"Conts";#N/A,#N/A,TRUE,"VOS";#N/A,#N/A,TRUE,"Warrington";#N/A,#N/A,TRUE,"Widnes"}</definedName>
    <definedName name="____ccr1" hidden="1">{#N/A,#N/A,TRUE,"Cover";#N/A,#N/A,TRUE,"Conts";#N/A,#N/A,TRUE,"VOS";#N/A,#N/A,TRUE,"Warrington";#N/A,#N/A,TRUE,"Widnes"}</definedName>
    <definedName name="___ccr1" localSheetId="5" hidden="1">{#N/A,#N/A,TRUE,"Cover";#N/A,#N/A,TRUE,"Conts";#N/A,#N/A,TRUE,"VOS";#N/A,#N/A,TRUE,"Warrington";#N/A,#N/A,TRUE,"Widnes"}</definedName>
    <definedName name="___ccr1" localSheetId="3" hidden="1">{#N/A,#N/A,TRUE,"Cover";#N/A,#N/A,TRUE,"Conts";#N/A,#N/A,TRUE,"VOS";#N/A,#N/A,TRUE,"Warrington";#N/A,#N/A,TRUE,"Widnes"}</definedName>
    <definedName name="___ccr1" localSheetId="4" hidden="1">{#N/A,#N/A,TRUE,"Cover";#N/A,#N/A,TRUE,"Conts";#N/A,#N/A,TRUE,"VOS";#N/A,#N/A,TRUE,"Warrington";#N/A,#N/A,TRUE,"Widnes"}</definedName>
    <definedName name="___ccr1" hidden="1">{#N/A,#N/A,TRUE,"Cover";#N/A,#N/A,TRUE,"Conts";#N/A,#N/A,TRUE,"VOS";#N/A,#N/A,TRUE,"Warrington";#N/A,#N/A,TRUE,"Widnes"}</definedName>
    <definedName name="__ccr1" localSheetId="5" hidden="1">{#N/A,#N/A,TRUE,"Cover";#N/A,#N/A,TRUE,"Conts";#N/A,#N/A,TRUE,"VOS";#N/A,#N/A,TRUE,"Warrington";#N/A,#N/A,TRUE,"Widnes"}</definedName>
    <definedName name="__ccr1" localSheetId="3" hidden="1">{#N/A,#N/A,TRUE,"Cover";#N/A,#N/A,TRUE,"Conts";#N/A,#N/A,TRUE,"VOS";#N/A,#N/A,TRUE,"Warrington";#N/A,#N/A,TRUE,"Widnes"}</definedName>
    <definedName name="__ccr1" localSheetId="4" hidden="1">{#N/A,#N/A,TRUE,"Cover";#N/A,#N/A,TRUE,"Conts";#N/A,#N/A,TRUE,"VOS";#N/A,#N/A,TRUE,"Warrington";#N/A,#N/A,TRUE,"Widnes"}</definedName>
    <definedName name="__ccr1" hidden="1">{#N/A,#N/A,TRUE,"Cover";#N/A,#N/A,TRUE,"Conts";#N/A,#N/A,TRUE,"VOS";#N/A,#N/A,TRUE,"Warrington";#N/A,#N/A,TRUE,"Widnes"}</definedName>
    <definedName name="_1">#N/A</definedName>
    <definedName name="_11">#N/A</definedName>
    <definedName name="_123_asd_3" localSheetId="2">#REF!</definedName>
    <definedName name="_123_asd_3" localSheetId="5">#REF!</definedName>
    <definedName name="_123_asd_3" localSheetId="3">#REF!</definedName>
    <definedName name="_123_asd_3" localSheetId="4">#REF!</definedName>
    <definedName name="_123_asd_3">#REF!</definedName>
    <definedName name="_2">#N/A</definedName>
    <definedName name="_22">#N/A</definedName>
    <definedName name="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c" localSheetId="2">#REF!</definedName>
    <definedName name="_c" localSheetId="5">#REF!</definedName>
    <definedName name="_c" localSheetId="3">#REF!</definedName>
    <definedName name="_c" localSheetId="4">#REF!</definedName>
    <definedName name="_c">#REF!</definedName>
    <definedName name="_ccr1" localSheetId="5" hidden="1">{#N/A,#N/A,TRUE,"Cover";#N/A,#N/A,TRUE,"Conts";#N/A,#N/A,TRUE,"VOS";#N/A,#N/A,TRUE,"Warrington";#N/A,#N/A,TRUE,"Widnes"}</definedName>
    <definedName name="_ccr1" localSheetId="3" hidden="1">{#N/A,#N/A,TRUE,"Cover";#N/A,#N/A,TRUE,"Conts";#N/A,#N/A,TRUE,"VOS";#N/A,#N/A,TRUE,"Warrington";#N/A,#N/A,TRUE,"Widnes"}</definedName>
    <definedName name="_ccr1" localSheetId="4" hidden="1">{#N/A,#N/A,TRUE,"Cover";#N/A,#N/A,TRUE,"Conts";#N/A,#N/A,TRUE,"VOS";#N/A,#N/A,TRUE,"Warrington";#N/A,#N/A,TRUE,"Widnes"}</definedName>
    <definedName name="_ccr1" hidden="1">{#N/A,#N/A,TRUE,"Cover";#N/A,#N/A,TRUE,"Conts";#N/A,#N/A,TRUE,"VOS";#N/A,#N/A,TRUE,"Warrington";#N/A,#N/A,TRUE,"Widnes"}</definedName>
    <definedName name="_Fill" localSheetId="2" hidden="1">#REF!</definedName>
    <definedName name="_Fill" localSheetId="5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6" hidden="1">'Carpark Detailed calculation'!#REF!</definedName>
    <definedName name="_xlnm._FilterDatabase" localSheetId="3" hidden="1">'CUMULATIVE EPOXY TO BOH ROOMS'!$A$73:$H$82</definedName>
    <definedName name="_Key1" localSheetId="2" hidden="1">#REF!</definedName>
    <definedName name="_Key1" localSheetId="5" hidden="1">#REF!</definedName>
    <definedName name="_Key1" localSheetId="3" hidden="1">#REF!</definedName>
    <definedName name="_Key1" localSheetId="4" hidden="1">#REF!</definedName>
    <definedName name="_Key1" hidden="1">#REF!</definedName>
    <definedName name="_old3" localSheetId="5" hidden="1">{#N/A,#N/A,FALSE,"Summary";#N/A,#N/A,FALSE,"3TJ";#N/A,#N/A,FALSE,"3TN";#N/A,#N/A,FALSE,"3TP";#N/A,#N/A,FALSE,"3SJ";#N/A,#N/A,FALSE,"3CJ";#N/A,#N/A,FALSE,"3CN";#N/A,#N/A,FALSE,"3CP";#N/A,#N/A,FALSE,"3A"}</definedName>
    <definedName name="_old3" localSheetId="3" hidden="1">{#N/A,#N/A,FALSE,"Summary";#N/A,#N/A,FALSE,"3TJ";#N/A,#N/A,FALSE,"3TN";#N/A,#N/A,FALSE,"3TP";#N/A,#N/A,FALSE,"3SJ";#N/A,#N/A,FALSE,"3CJ";#N/A,#N/A,FALSE,"3CN";#N/A,#N/A,FALSE,"3CP";#N/A,#N/A,FALSE,"3A"}</definedName>
    <definedName name="_old3" localSheetId="4" hidden="1">{#N/A,#N/A,FALSE,"Summary";#N/A,#N/A,FALSE,"3TJ";#N/A,#N/A,FALSE,"3TN";#N/A,#N/A,FALSE,"3TP";#N/A,#N/A,FALSE,"3SJ";#N/A,#N/A,FALSE,"3CJ";#N/A,#N/A,FALSE,"3CN";#N/A,#N/A,FALSE,"3CP";#N/A,#N/A,FALSE,"3A"}</definedName>
    <definedName name="_old3" hidden="1">{#N/A,#N/A,FALSE,"Summary";#N/A,#N/A,FALSE,"3TJ";#N/A,#N/A,FALSE,"3TN";#N/A,#N/A,FALSE,"3TP";#N/A,#N/A,FALSE,"3SJ";#N/A,#N/A,FALSE,"3CJ";#N/A,#N/A,FALSE,"3CN";#N/A,#N/A,FALSE,"3CP";#N/A,#N/A,FALSE,"3A"}</definedName>
    <definedName name="_old5" localSheetId="5" hidden="1">{#N/A,#N/A,FALSE,"Summary";#N/A,#N/A,FALSE,"3TJ";#N/A,#N/A,FALSE,"3TN";#N/A,#N/A,FALSE,"3TP";#N/A,#N/A,FALSE,"3SJ";#N/A,#N/A,FALSE,"3CJ";#N/A,#N/A,FALSE,"3CN";#N/A,#N/A,FALSE,"3CP";#N/A,#N/A,FALSE,"3A"}</definedName>
    <definedName name="_old5" localSheetId="3" hidden="1">{#N/A,#N/A,FALSE,"Summary";#N/A,#N/A,FALSE,"3TJ";#N/A,#N/A,FALSE,"3TN";#N/A,#N/A,FALSE,"3TP";#N/A,#N/A,FALSE,"3SJ";#N/A,#N/A,FALSE,"3CJ";#N/A,#N/A,FALSE,"3CN";#N/A,#N/A,FALSE,"3CP";#N/A,#N/A,FALSE,"3A"}</definedName>
    <definedName name="_old5" localSheetId="4" hidden="1">{#N/A,#N/A,FALSE,"Summary";#N/A,#N/A,FALSE,"3TJ";#N/A,#N/A,FALSE,"3TN";#N/A,#N/A,FALSE,"3TP";#N/A,#N/A,FALSE,"3SJ";#N/A,#N/A,FALSE,"3CJ";#N/A,#N/A,FALSE,"3CN";#N/A,#N/A,FALSE,"3CP";#N/A,#N/A,FALSE,"3A"}</definedName>
    <definedName name="_old5" hidden="1">{#N/A,#N/A,FALSE,"Summary";#N/A,#N/A,FALSE,"3TJ";#N/A,#N/A,FALSE,"3TN";#N/A,#N/A,FALSE,"3TP";#N/A,#N/A,FALSE,"3SJ";#N/A,#N/A,FALSE,"3CJ";#N/A,#N/A,FALSE,"3CN";#N/A,#N/A,FALSE,"3CP";#N/A,#N/A,FALSE,"3A"}</definedName>
    <definedName name="_old7" localSheetId="5" hidden="1">{#N/A,#N/A,FALSE,"Summary";#N/A,#N/A,FALSE,"3TJ";#N/A,#N/A,FALSE,"3TN";#N/A,#N/A,FALSE,"3TP";#N/A,#N/A,FALSE,"3SJ";#N/A,#N/A,FALSE,"3CJ";#N/A,#N/A,FALSE,"3CN";#N/A,#N/A,FALSE,"3CP";#N/A,#N/A,FALSE,"3A"}</definedName>
    <definedName name="_old7" localSheetId="3" hidden="1">{#N/A,#N/A,FALSE,"Summary";#N/A,#N/A,FALSE,"3TJ";#N/A,#N/A,FALSE,"3TN";#N/A,#N/A,FALSE,"3TP";#N/A,#N/A,FALSE,"3SJ";#N/A,#N/A,FALSE,"3CJ";#N/A,#N/A,FALSE,"3CN";#N/A,#N/A,FALSE,"3CP";#N/A,#N/A,FALSE,"3A"}</definedName>
    <definedName name="_old7" localSheetId="4" hidden="1">{#N/A,#N/A,FALSE,"Summary";#N/A,#N/A,FALSE,"3TJ";#N/A,#N/A,FALSE,"3TN";#N/A,#N/A,FALSE,"3TP";#N/A,#N/A,FALSE,"3SJ";#N/A,#N/A,FALSE,"3CJ";#N/A,#N/A,FALSE,"3CN";#N/A,#N/A,FALSE,"3CP";#N/A,#N/A,FALSE,"3A"}</definedName>
    <definedName name="_old7" hidden="1">{#N/A,#N/A,FALSE,"Summary";#N/A,#N/A,FALSE,"3TJ";#N/A,#N/A,FALSE,"3TN";#N/A,#N/A,FALSE,"3TP";#N/A,#N/A,FALSE,"3SJ";#N/A,#N/A,FALSE,"3CJ";#N/A,#N/A,FALSE,"3CN";#N/A,#N/A,FALSE,"3CP";#N/A,#N/A,FALSE,"3A"}</definedName>
    <definedName name="_Order1" hidden="1">255</definedName>
    <definedName name="_Order2" hidden="1">255</definedName>
    <definedName name="_Regression_Int" hidden="1">1</definedName>
    <definedName name="_Sort" localSheetId="2" hidden="1">#REF!</definedName>
    <definedName name="_Sort" localSheetId="5" hidden="1">#REF!</definedName>
    <definedName name="_Sort" localSheetId="3" hidden="1">#REF!</definedName>
    <definedName name="_Sort" localSheetId="4" hidden="1">#REF!</definedName>
    <definedName name="_Sort" hidden="1">#REF!</definedName>
    <definedName name="a">#N/A</definedName>
    <definedName name="ab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c" localSheetId="2">#REF!</definedName>
    <definedName name="abc" localSheetId="5">#REF!</definedName>
    <definedName name="abc" localSheetId="3">#REF!</definedName>
    <definedName name="abc" localSheetId="4">#REF!</definedName>
    <definedName name="abc">#REF!</definedName>
    <definedName name="ac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cessDatabase" hidden="1">"C:\WIN95\Desktop\Ramesh\AIC\Aic.mdb"</definedName>
    <definedName name="ACCOUNT_CODE" localSheetId="2">#REF!</definedName>
    <definedName name="ACCOUNT_CODE" localSheetId="5">#REF!</definedName>
    <definedName name="ACCOUNT_CODE" localSheetId="3">#REF!</definedName>
    <definedName name="ACCOUNT_CODE" localSheetId="4">#REF!</definedName>
    <definedName name="ACCOUNT_CODE">#REF!</definedName>
    <definedName name="aqwse">#N/A</definedName>
    <definedName name="AS" localSheetId="2">#REF!</definedName>
    <definedName name="AS" localSheetId="5">#REF!</definedName>
    <definedName name="AS" localSheetId="3">#REF!</definedName>
    <definedName name="AS" localSheetId="4">#REF!</definedName>
    <definedName name="AS">#REF!</definedName>
    <definedName name="b" localSheetId="2">#REF!</definedName>
    <definedName name="b" localSheetId="3">#REF!</definedName>
    <definedName name="b" localSheetId="4">#REF!</definedName>
    <definedName name="b">#REF!</definedName>
    <definedName name="Biju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UILDING" localSheetId="2">#REF!</definedName>
    <definedName name="BUILDING" localSheetId="5">#REF!</definedName>
    <definedName name="BUILDING" localSheetId="3">#REF!</definedName>
    <definedName name="BUILDING" localSheetId="4">#REF!</definedName>
    <definedName name="BUILDING">#REF!</definedName>
    <definedName name="Button_2">"Submittals_Status_Drawing__2__List"</definedName>
    <definedName name="cashfl" localSheetId="5" hidden="1">{#N/A,#N/A,TRUE,"Cover";#N/A,#N/A,TRUE,"Conts";#N/A,#N/A,TRUE,"VOS";#N/A,#N/A,TRUE,"Warrington";#N/A,#N/A,TRUE,"Widnes"}</definedName>
    <definedName name="cashfl" localSheetId="3" hidden="1">{#N/A,#N/A,TRUE,"Cover";#N/A,#N/A,TRUE,"Conts";#N/A,#N/A,TRUE,"VOS";#N/A,#N/A,TRUE,"Warrington";#N/A,#N/A,TRUE,"Widnes"}</definedName>
    <definedName name="cashfl" localSheetId="4" hidden="1">{#N/A,#N/A,TRUE,"Cover";#N/A,#N/A,TRUE,"Conts";#N/A,#N/A,TRUE,"VOS";#N/A,#N/A,TRUE,"Warrington";#N/A,#N/A,TRUE,"Widnes"}</definedName>
    <definedName name="cashfl" hidden="1">{#N/A,#N/A,TRUE,"Cover";#N/A,#N/A,TRUE,"Conts";#N/A,#N/A,TRUE,"VOS";#N/A,#N/A,TRUE,"Warrington";#N/A,#N/A,TRUE,"Widnes"}</definedName>
    <definedName name="ccc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R" localSheetId="5" hidden="1">{#N/A,#N/A,TRUE,"Cover";#N/A,#N/A,TRUE,"Conts";#N/A,#N/A,TRUE,"VOS";#N/A,#N/A,TRUE,"Warrington";#N/A,#N/A,TRUE,"Widnes"}</definedName>
    <definedName name="CCR" localSheetId="3" hidden="1">{#N/A,#N/A,TRUE,"Cover";#N/A,#N/A,TRUE,"Conts";#N/A,#N/A,TRUE,"VOS";#N/A,#N/A,TRUE,"Warrington";#N/A,#N/A,TRUE,"Widnes"}</definedName>
    <definedName name="CCR" localSheetId="4" hidden="1">{#N/A,#N/A,TRUE,"Cover";#N/A,#N/A,TRUE,"Conts";#N/A,#N/A,TRUE,"VOS";#N/A,#N/A,TRUE,"Warrington";#N/A,#N/A,TRUE,"Widnes"}</definedName>
    <definedName name="CCR" hidden="1">{#N/A,#N/A,TRUE,"Cover";#N/A,#N/A,TRUE,"Conts";#N/A,#N/A,TRUE,"VOS";#N/A,#N/A,TRUE,"Warrington";#N/A,#N/A,TRUE,"Widnes"}</definedName>
    <definedName name="CO" localSheetId="2">#REF!</definedName>
    <definedName name="CO" localSheetId="5">#REF!</definedName>
    <definedName name="CO" localSheetId="3">#REF!</definedName>
    <definedName name="CO" localSheetId="4">#REF!</definedName>
    <definedName name="CO">#REF!</definedName>
    <definedName name="CODE" localSheetId="2">#REF!</definedName>
    <definedName name="CODE" localSheetId="3">#REF!</definedName>
    <definedName name="CODE" localSheetId="4">#REF!</definedName>
    <definedName name="CODE">#REF!</definedName>
    <definedName name="conc35" localSheetId="2">#REF!</definedName>
    <definedName name="conc35" localSheetId="3">#REF!</definedName>
    <definedName name="conc35" localSheetId="4">#REF!</definedName>
    <definedName name="conc35">#REF!</definedName>
    <definedName name="concwt" localSheetId="2">#REF!</definedName>
    <definedName name="concwt">#REF!</definedName>
    <definedName name="condition">#N/A</definedName>
    <definedName name="Contract_Sum" localSheetId="2">#REF!</definedName>
    <definedName name="Contract_Sum" localSheetId="5">#REF!</definedName>
    <definedName name="Contract_Sum" localSheetId="3">#REF!</definedName>
    <definedName name="Contract_Sum" localSheetId="4">#REF!</definedName>
    <definedName name="Contract_Sum">#REF!</definedName>
    <definedName name="Contract_sum1" localSheetId="2">#REF!</definedName>
    <definedName name="Contract_sum1" localSheetId="3">#REF!</definedName>
    <definedName name="Contract_sum1" localSheetId="4">#REF!</definedName>
    <definedName name="Contract_sum1">#REF!</definedName>
    <definedName name="CostPlanArea" localSheetId="2">#REF!</definedName>
    <definedName name="CostPlanArea" localSheetId="3">#REF!</definedName>
    <definedName name="CostPlanArea" localSheetId="4">#REF!</definedName>
    <definedName name="CostPlanArea">#REF!</definedName>
    <definedName name="COUNT_RANGE">#N/A</definedName>
    <definedName name="Criteria_MI" localSheetId="2">#REF!</definedName>
    <definedName name="Criteria_MI" localSheetId="5">#REF!</definedName>
    <definedName name="Criteria_MI" localSheetId="3">#REF!</definedName>
    <definedName name="Criteria_MI" localSheetId="4">#REF!</definedName>
    <definedName name="Criteria_MI">#REF!</definedName>
    <definedName name="Current_Valuation_No" localSheetId="2">#REF!</definedName>
    <definedName name="Current_Valuation_No" localSheetId="3">#REF!</definedName>
    <definedName name="Current_Valuation_No" localSheetId="4">#REF!</definedName>
    <definedName name="Current_Valuation_No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>#REF!</definedName>
    <definedName name="Database_MI" localSheetId="2">#REF!</definedName>
    <definedName name="Database_MI">#REF!</definedName>
    <definedName name="Date_On_Site" localSheetId="2">#REF!</definedName>
    <definedName name="Date_On_Site">#REF!</definedName>
    <definedName name="ddddd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esc_DC">#N/A</definedName>
    <definedName name="dfffff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i">#N/A</definedName>
    <definedName name="dvbgf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ee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nter_Mark_Up" localSheetId="2">#REF!</definedName>
    <definedName name="Enter_Mark_Up" localSheetId="5">#REF!</definedName>
    <definedName name="Enter_Mark_Up" localSheetId="3">#REF!</definedName>
    <definedName name="Enter_Mark_Up" localSheetId="4">#REF!</definedName>
    <definedName name="Enter_Mark_Up">#REF!</definedName>
    <definedName name="er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s">#N/A</definedName>
    <definedName name="estimateb" localSheetId="5" hidden="1">{#N/A,#N/A,TRUE,"Cover";#N/A,#N/A,TRUE,"Conts";#N/A,#N/A,TRUE,"VOS";#N/A,#N/A,TRUE,"Warrington";#N/A,#N/A,TRUE,"Widnes"}</definedName>
    <definedName name="estimateb" localSheetId="3" hidden="1">{#N/A,#N/A,TRUE,"Cover";#N/A,#N/A,TRUE,"Conts";#N/A,#N/A,TRUE,"VOS";#N/A,#N/A,TRUE,"Warrington";#N/A,#N/A,TRUE,"Widnes"}</definedName>
    <definedName name="estimateb" localSheetId="4" hidden="1">{#N/A,#N/A,TRUE,"Cover";#N/A,#N/A,TRUE,"Conts";#N/A,#N/A,TRUE,"VOS";#N/A,#N/A,TRUE,"Warrington";#N/A,#N/A,TRUE,"Widnes"}</definedName>
    <definedName name="estimateb" hidden="1">{#N/A,#N/A,TRUE,"Cover";#N/A,#N/A,TRUE,"Conts";#N/A,#N/A,TRUE,"VOS";#N/A,#N/A,TRUE,"Warrington";#N/A,#N/A,TRUE,"Widnes"}</definedName>
    <definedName name="Estimating_Click">#N/A</definedName>
    <definedName name="Estimating_Click_PDBT">#N/A</definedName>
    <definedName name="eXCLUSIONS" localSheetId="5" hidden="1">{#N/A,#N/A,TRUE,"Cover";#N/A,#N/A,TRUE,"Conts";#N/A,#N/A,TRUE,"VOS";#N/A,#N/A,TRUE,"Warrington";#N/A,#N/A,TRUE,"Widnes"}</definedName>
    <definedName name="eXCLUSIONS" localSheetId="3" hidden="1">{#N/A,#N/A,TRUE,"Cover";#N/A,#N/A,TRUE,"Conts";#N/A,#N/A,TRUE,"VOS";#N/A,#N/A,TRUE,"Warrington";#N/A,#N/A,TRUE,"Widnes"}</definedName>
    <definedName name="eXCLUSIONS" localSheetId="4" hidden="1">{#N/A,#N/A,TRUE,"Cover";#N/A,#N/A,TRUE,"Conts";#N/A,#N/A,TRUE,"VOS";#N/A,#N/A,TRUE,"Warrington";#N/A,#N/A,TRUE,"Widnes"}</definedName>
    <definedName name="eXCLUSIONS" hidden="1">{#N/A,#N/A,TRUE,"Cover";#N/A,#N/A,TRUE,"Conts";#N/A,#N/A,TRUE,"VOS";#N/A,#N/A,TRUE,"Warrington";#N/A,#N/A,TRUE,"Widnes"}</definedName>
    <definedName name="_xlnm.Extract" localSheetId="2">#REF!</definedName>
    <definedName name="_xlnm.Extract" localSheetId="5">#REF!</definedName>
    <definedName name="_xlnm.Extract" localSheetId="3">#REF!</definedName>
    <definedName name="_xlnm.Extract" localSheetId="4">#REF!</definedName>
    <definedName name="_xlnm.Extract">#REF!</definedName>
    <definedName name="Extract_MI" localSheetId="2">#REF!</definedName>
    <definedName name="Extract_MI" localSheetId="3">#REF!</definedName>
    <definedName name="Extract_MI" localSheetId="4">#REF!</definedName>
    <definedName name="Extract_MI">#REF!</definedName>
    <definedName name="EXTWORK" localSheetId="2">#REF!</definedName>
    <definedName name="EXTWORK" localSheetId="3">#REF!</definedName>
    <definedName name="EXTWORK" localSheetId="4">#REF!</definedName>
    <definedName name="EXTWORK">#REF!</definedName>
    <definedName name="f" localSheetId="5" hidden="1">{#N/A,#N/A,TRUE,"Cover";#N/A,#N/A,TRUE,"Conts";#N/A,#N/A,TRUE,"VOS";#N/A,#N/A,TRUE,"Warrington";#N/A,#N/A,TRUE,"Widnes"}</definedName>
    <definedName name="f" localSheetId="3" hidden="1">{#N/A,#N/A,TRUE,"Cover";#N/A,#N/A,TRUE,"Conts";#N/A,#N/A,TRUE,"VOS";#N/A,#N/A,TRUE,"Warrington";#N/A,#N/A,TRUE,"Widnes"}</definedName>
    <definedName name="f" localSheetId="4" hidden="1">{#N/A,#N/A,TRUE,"Cover";#N/A,#N/A,TRUE,"Conts";#N/A,#N/A,TRUE,"VOS";#N/A,#N/A,TRUE,"Warrington";#N/A,#N/A,TRUE,"Widnes"}</definedName>
    <definedName name="f" hidden="1">{#N/A,#N/A,TRUE,"Cover";#N/A,#N/A,TRUE,"Conts";#N/A,#N/A,TRUE,"VOS";#N/A,#N/A,TRUE,"Warrington";#N/A,#N/A,TRUE,"Widnes"}</definedName>
    <definedName name="fdff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df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fdg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hf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ORMULA" localSheetId="2">#REF!</definedName>
    <definedName name="FORMULA" localSheetId="5">#REF!</definedName>
    <definedName name="FORMULA" localSheetId="3">#REF!</definedName>
    <definedName name="FORMULA" localSheetId="4">#REF!</definedName>
    <definedName name="FORMULA">#REF!</definedName>
    <definedName name="fwk" localSheetId="2">#REF!</definedName>
    <definedName name="fwk" localSheetId="3">#REF!</definedName>
    <definedName name="fwk" localSheetId="4">#REF!</definedName>
    <definedName name="fwk">#REF!</definedName>
    <definedName name="gfdgfd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g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hggg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mo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ross_valuation1_RM" localSheetId="2">#REF!</definedName>
    <definedName name="Gross_valuation1_RM" localSheetId="5">#REF!</definedName>
    <definedName name="Gross_valuation1_RM" localSheetId="3">#REF!</definedName>
    <definedName name="Gross_valuation1_RM" localSheetId="4">#REF!</definedName>
    <definedName name="Gross_valuation1_RM">#REF!</definedName>
    <definedName name="HOME0" localSheetId="2">#REF!</definedName>
    <definedName name="HOME0" localSheetId="3">#REF!</definedName>
    <definedName name="HOME0" localSheetId="4">#REF!</definedName>
    <definedName name="HOME0">#REF!</definedName>
    <definedName name="HOME1" localSheetId="2">#REF!</definedName>
    <definedName name="HOME1" localSheetId="3">#REF!</definedName>
    <definedName name="HOME1" localSheetId="4">#REF!</definedName>
    <definedName name="HOME1">#REF!</definedName>
    <definedName name="HTML_CodePage" hidden="1">1252</definedName>
    <definedName name="HTML_Control" localSheetId="5" hidden="1">{"'Appendix 3 Currency'!$A$1:$U$96"}</definedName>
    <definedName name="HTML_Control" localSheetId="3" hidden="1">{"'Appendix 3 Currency'!$A$1:$U$96"}</definedName>
    <definedName name="HTML_Control" localSheetId="4" hidden="1">{"'Appendix 3 Currency'!$A$1:$U$96"}</definedName>
    <definedName name="HTML_Control" hidden="1">{"'Appendix 3 Currency'!$A$1:$U$96"}</definedName>
    <definedName name="HTML_Description" hidden="1">""</definedName>
    <definedName name="HTML_Email" hidden="1">""</definedName>
    <definedName name="HTML_Header" hidden="1">"Appendix 3 Currency"</definedName>
    <definedName name="HTML_LastUpdate" hidden="1">"2/2/99"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"Q:\zteve\html\Files\cashflow.htm"</definedName>
    <definedName name="HTML_Title" hidden="1">"Cash Flow Form"</definedName>
    <definedName name="j" localSheetId="2">#REF!</definedName>
    <definedName name="j" localSheetId="5">#REF!</definedName>
    <definedName name="j" localSheetId="3">#REF!</definedName>
    <definedName name="j" localSheetId="4">#REF!</definedName>
    <definedName name="j">#REF!</definedName>
    <definedName name="jh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k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leanconc" localSheetId="2">#REF!</definedName>
    <definedName name="leanconc" localSheetId="5">#REF!</definedName>
    <definedName name="leanconc" localSheetId="3">#REF!</definedName>
    <definedName name="leanconc" localSheetId="4">#REF!</definedName>
    <definedName name="leanconc">#REF!</definedName>
    <definedName name="LKL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lll" localSheetId="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MAC" localSheetId="2">#REF!</definedName>
    <definedName name="MAC" localSheetId="5">#REF!</definedName>
    <definedName name="MAC" localSheetId="3">#REF!</definedName>
    <definedName name="MAC" localSheetId="4">#REF!</definedName>
    <definedName name="MAC">#REF!</definedName>
    <definedName name="nnn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n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PAGETOT" localSheetId="2">#REF!</definedName>
    <definedName name="PAGETOT" localSheetId="5">#REF!</definedName>
    <definedName name="PAGETOT" localSheetId="3">#REF!</definedName>
    <definedName name="PAGETOT" localSheetId="4">#REF!</definedName>
    <definedName name="PAGETOT">#REF!</definedName>
    <definedName name="PO_REF" localSheetId="2">#REF!</definedName>
    <definedName name="PO_REF" localSheetId="3">#REF!</definedName>
    <definedName name="PO_REF" localSheetId="4">#REF!</definedName>
    <definedName name="PO_REF">#REF!</definedName>
    <definedName name="powerfloat" localSheetId="2">#REF!</definedName>
    <definedName name="powerfloat" localSheetId="3">#REF!</definedName>
    <definedName name="powerfloat" localSheetId="4">#REF!</definedName>
    <definedName name="powerfloat">#REF!</definedName>
    <definedName name="PRELIMS" localSheetId="2">#REF!</definedName>
    <definedName name="PRELIMS">#REF!</definedName>
    <definedName name="Previous_Valuation_No" localSheetId="2">#REF!</definedName>
    <definedName name="Previous_Valuation_No">#REF!</definedName>
    <definedName name="_xlnm.Print_Area" localSheetId="2">'BOQ January 2023'!$A$1:$M$120</definedName>
    <definedName name="_xlnm.Print_Area" localSheetId="6">'Carpark Detailed calculation'!$A$1:$H$16</definedName>
    <definedName name="_xlnm.Print_Area" localSheetId="3">'CUMULATIVE EPOXY TO BOH ROOMS'!$A$1:$N$306</definedName>
    <definedName name="_xlnm.Print_Area" localSheetId="4">'Cumulative UCRETE Flooring'!$A$1:$AF$97</definedName>
    <definedName name="_xlnm.Print_Area" localSheetId="1">Summary!$A$1:$E$7</definedName>
    <definedName name="_xlnm.Print_Area" localSheetId="0">TAX_INVOICE!$A$1:$K$64</definedName>
    <definedName name="_xlnm.Print_Area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>#REF!</definedName>
    <definedName name="_xlnm.Print_Titles" localSheetId="2">'BOQ January 2023'!$1:$11</definedName>
    <definedName name="_xlnm.Print_Titles" localSheetId="3">#REF!</definedName>
    <definedName name="_xlnm.Print_Titles" localSheetId="4">'Cumulative UCRETE Flooring'!$5:$6</definedName>
    <definedName name="_xlnm.Print_Titles" localSheetId="7">Stairs!$A:$B,Stairs!$1:$4</definedName>
    <definedName name="_xlnm.Print_Titles">#REF!</definedName>
    <definedName name="profit" localSheetId="2">#REF!</definedName>
    <definedName name="profit" localSheetId="3">#REF!</definedName>
    <definedName name="profit" localSheetId="4">#REF!</definedName>
    <definedName name="profit">#REF!</definedName>
    <definedName name="rebar" localSheetId="2">#REF!</definedName>
    <definedName name="rebar" localSheetId="4">#REF!</definedName>
    <definedName name="rebar">#REF!</definedName>
    <definedName name="Retention_percent1" localSheetId="2">#REF!</definedName>
    <definedName name="Retention_percent1">#REF!</definedName>
    <definedName name="RiskAfterRecalcMacro">"FailureLoop"</definedName>
    <definedName name="RiskAutoStopPercChange">1.5</definedName>
    <definedName name="RiskBeforeSimMacro">"Initialise_Model"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2000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0</definedName>
    <definedName name="RiskStatFunctionsUpdateFreq">1</definedName>
    <definedName name="RiskTemplateSheetName">"myTemplate"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RiskUseMultipleCPUs">FALSE</definedName>
    <definedName name="rr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carce" localSheetId="5" hidden="1">{#N/A,#N/A,FALSE,"Summary";#N/A,#N/A,FALSE,"3TJ";#N/A,#N/A,FALSE,"3TN";#N/A,#N/A,FALSE,"3TP";#N/A,#N/A,FALSE,"3SJ";#N/A,#N/A,FALSE,"3CJ";#N/A,#N/A,FALSE,"3CN";#N/A,#N/A,FALSE,"3CP";#N/A,#N/A,FALSE,"3A"}</definedName>
    <definedName name="scarce" localSheetId="3" hidden="1">{#N/A,#N/A,FALSE,"Summary";#N/A,#N/A,FALSE,"3TJ";#N/A,#N/A,FALSE,"3TN";#N/A,#N/A,FALSE,"3TP";#N/A,#N/A,FALSE,"3SJ";#N/A,#N/A,FALSE,"3CJ";#N/A,#N/A,FALSE,"3CN";#N/A,#N/A,FALSE,"3CP";#N/A,#N/A,FALSE,"3A"}</definedName>
    <definedName name="scarce" localSheetId="4" hidden="1">{#N/A,#N/A,FALSE,"Summary";#N/A,#N/A,FALSE,"3TJ";#N/A,#N/A,FALSE,"3TN";#N/A,#N/A,FALSE,"3TP";#N/A,#N/A,FALSE,"3SJ";#N/A,#N/A,FALSE,"3CJ";#N/A,#N/A,FALSE,"3CN";#N/A,#N/A,FALSE,"3CP";#N/A,#N/A,FALSE,"3A"}</definedName>
    <definedName name="scarce" hidden="1">{#N/A,#N/A,FALSE,"Summary";#N/A,#N/A,FALSE,"3TJ";#N/A,#N/A,FALSE,"3TN";#N/A,#N/A,FALSE,"3TP";#N/A,#N/A,FALSE,"3SJ";#N/A,#N/A,FALSE,"3CJ";#N/A,#N/A,FALSE,"3CN";#N/A,#N/A,FALSE,"3CP";#N/A,#N/A,FALSE,"3A"}</definedName>
    <definedName name="sd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ervices2" localSheetId="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ffff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hhh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s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ummary" localSheetId="2">#REF!</definedName>
    <definedName name="summary" localSheetId="5">#REF!</definedName>
    <definedName name="summary" localSheetId="3">#REF!</definedName>
    <definedName name="summary" localSheetId="4">#REF!</definedName>
    <definedName name="summary">#REF!</definedName>
    <definedName name="swvp" localSheetId="2">#REF!</definedName>
    <definedName name="swvp" localSheetId="3">#REF!</definedName>
    <definedName name="swvp" localSheetId="4">#REF!</definedName>
    <definedName name="swvp">#REF!</definedName>
    <definedName name="TABLE1" localSheetId="2">#REF!</definedName>
    <definedName name="TABLE1" localSheetId="3">#REF!</definedName>
    <definedName name="TABLE1" localSheetId="4">#REF!</definedName>
    <definedName name="TABLE1">#REF!</definedName>
    <definedName name="test" localSheetId="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ITLE1" localSheetId="2">#REF!</definedName>
    <definedName name="TITLE1" localSheetId="5">#REF!</definedName>
    <definedName name="TITLE1" localSheetId="3">#REF!</definedName>
    <definedName name="TITLE1" localSheetId="4">#REF!</definedName>
    <definedName name="TITLE1">#REF!</definedName>
    <definedName name="TOTAL" localSheetId="2">#REF!</definedName>
    <definedName name="TOTAL" localSheetId="3">#REF!</definedName>
    <definedName name="TOTAL" localSheetId="4">#REF!</definedName>
    <definedName name="TOTAL">#REF!</definedName>
    <definedName name="TotalCost" localSheetId="2">#REF!</definedName>
    <definedName name="TotalCost" localSheetId="3">#REF!</definedName>
    <definedName name="TotalCost" localSheetId="4">#REF!</definedName>
    <definedName name="TotalCost">#REF!</definedName>
    <definedName name="TRADE" localSheetId="2">#REF!</definedName>
    <definedName name="TRADE">#REF!</definedName>
    <definedName name="trimming" localSheetId="2">#REF!</definedName>
    <definedName name="trimming">#REF!</definedName>
    <definedName name="ty" localSheetId="5" hidden="1">{#N/A,#N/A,TRUE,"Cover";#N/A,#N/A,TRUE,"Conts";#N/A,#N/A,TRUE,"VOS";#N/A,#N/A,TRUE,"Warrington";#N/A,#N/A,TRUE,"Widnes"}</definedName>
    <definedName name="ty" localSheetId="3" hidden="1">{#N/A,#N/A,TRUE,"Cover";#N/A,#N/A,TRUE,"Conts";#N/A,#N/A,TRUE,"VOS";#N/A,#N/A,TRUE,"Warrington";#N/A,#N/A,TRUE,"Widnes"}</definedName>
    <definedName name="ty" localSheetId="4" hidden="1">{#N/A,#N/A,TRUE,"Cover";#N/A,#N/A,TRUE,"Conts";#N/A,#N/A,TRUE,"VOS";#N/A,#N/A,TRUE,"Warrington";#N/A,#N/A,TRUE,"Widnes"}</definedName>
    <definedName name="ty" hidden="1">{#N/A,#N/A,TRUE,"Cover";#N/A,#N/A,TRUE,"Conts";#N/A,#N/A,TRUE,"VOS";#N/A,#N/A,TRUE,"Warrington";#N/A,#N/A,TRUE,"Widnes"}</definedName>
    <definedName name="uj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v" localSheetId="5" hidden="1">{#N/A,#N/A,TRUE,"Cover";#N/A,#N/A,TRUE,"Conts";#N/A,#N/A,TRUE,"VOS";#N/A,#N/A,TRUE,"Warrington";#N/A,#N/A,TRUE,"Widnes"}</definedName>
    <definedName name="v" localSheetId="3" hidden="1">{#N/A,#N/A,TRUE,"Cover";#N/A,#N/A,TRUE,"Conts";#N/A,#N/A,TRUE,"VOS";#N/A,#N/A,TRUE,"Warrington";#N/A,#N/A,TRUE,"Widnes"}</definedName>
    <definedName name="v" localSheetId="4" hidden="1">{#N/A,#N/A,TRUE,"Cover";#N/A,#N/A,TRUE,"Conts";#N/A,#N/A,TRUE,"VOS";#N/A,#N/A,TRUE,"Warrington";#N/A,#N/A,TRUE,"Widnes"}</definedName>
    <definedName name="v" hidden="1">{#N/A,#N/A,TRUE,"Cover";#N/A,#N/A,TRUE,"Conts";#N/A,#N/A,TRUE,"VOS";#N/A,#N/A,TRUE,"Warrington";#N/A,#N/A,TRUE,"Widnes"}</definedName>
    <definedName name="Variation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ALL" localSheetId="2">#REF!</definedName>
    <definedName name="WALL" localSheetId="5">#REF!</definedName>
    <definedName name="WALL" localSheetId="3">#REF!</definedName>
    <definedName name="WALL" localSheetId="4">#REF!</definedName>
    <definedName name="WALL">#REF!</definedName>
    <definedName name="weq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all." localSheetId="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_.lines." localSheetId="5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3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4" hidden="1">{#N/A,#N/A,FALSE,"Summary";#N/A,#N/A,FALSE,"3TJ";#N/A,#N/A,FALSE,"3TN";#N/A,#N/A,FALSE,"3TP";#N/A,#N/A,FALSE,"3SJ";#N/A,#N/A,FALSE,"3CJ";#N/A,#N/A,FALSE,"3CN";#N/A,#N/A,FALSE,"3CP";#N/A,#N/A,FALSE,"3A"}</definedName>
    <definedName name="wrn.all._.lines." hidden="1">{#N/A,#N/A,FALSE,"Summary";#N/A,#N/A,FALSE,"3TJ";#N/A,#N/A,FALSE,"3TN";#N/A,#N/A,FALSE,"3TP";#N/A,#N/A,FALSE,"3SJ";#N/A,#N/A,FALSE,"3CJ";#N/A,#N/A,FALSE,"3CN";#N/A,#N/A,FALSE,"3CP";#N/A,#N/A,FALSE,"3A"}</definedName>
    <definedName name="wrn.Barbara._.Modular._.Indirects." localSheetId="5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3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4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CHIEF._.REVIEW." localSheetId="5" hidden="1">{#N/A,#N/A,FALSE,"Q&amp;AE";#N/A,#N/A,FALSE,"Params";#N/A,#N/A,FALSE,"ReconE";#N/A,#N/A,FALSE,"CostCompE";#N/A,#N/A,FALSE,"SummaryE";#N/A,#N/A,FALSE,"Detail";#N/A,#N/A,FALSE,"PayItem"}</definedName>
    <definedName name="wrn.CHIEF._.REVIEW." localSheetId="3" hidden="1">{#N/A,#N/A,FALSE,"Q&amp;AE";#N/A,#N/A,FALSE,"Params";#N/A,#N/A,FALSE,"ReconE";#N/A,#N/A,FALSE,"CostCompE";#N/A,#N/A,FALSE,"SummaryE";#N/A,#N/A,FALSE,"Detail";#N/A,#N/A,FALSE,"PayItem"}</definedName>
    <definedName name="wrn.CHIEF._.REVIEW." localSheetId="4" hidden="1">{#N/A,#N/A,FALSE,"Q&amp;AE";#N/A,#N/A,FALSE,"Params";#N/A,#N/A,FALSE,"ReconE";#N/A,#N/A,FALSE,"CostCompE";#N/A,#N/A,FALSE,"SummaryE";#N/A,#N/A,FALSE,"Detail";#N/A,#N/A,FALSE,"PayItem"}</definedName>
    <definedName name="wrn.CHIEF._.REVIEW." hidden="1">{#N/A,#N/A,FALSE,"Q&amp;AE";#N/A,#N/A,FALSE,"Params";#N/A,#N/A,FALSE,"ReconE";#N/A,#N/A,FALSE,"CostCompE";#N/A,#N/A,FALSE,"SummaryE";#N/A,#N/A,FALSE,"Detail";#N/A,#N/A,FALSE,"PayItem"}</definedName>
    <definedName name="wrn.CIRCUITS." localSheetId="5" hidden="1">{"DBANK",#N/A,FALSE,"PriceE";"CKTS",#N/A,FALSE,"PriceE"}</definedName>
    <definedName name="wrn.CIRCUITS." localSheetId="3" hidden="1">{"DBANK",#N/A,FALSE,"PriceE";"CKTS",#N/A,FALSE,"PriceE"}</definedName>
    <definedName name="wrn.CIRCUITS." localSheetId="4" hidden="1">{"DBANK",#N/A,FALSE,"PriceE";"CKTS",#N/A,FALSE,"PriceE"}</definedName>
    <definedName name="wrn.CIRCUITS." hidden="1">{"DBANK",#N/A,FALSE,"PriceE";"CKTS",#N/A,FALSE,"PriceE"}</definedName>
    <definedName name="wrn.COST_SHEETS." localSheetId="5" hidden="1">{#N/A,#N/A,FALSE,"WBS 1.06";#N/A,#N/A,FALSE,"WBS 1.14";#N/A,#N/A,FALSE,"WBS 1.17";#N/A,#N/A,FALSE,"WBS 1.18"}</definedName>
    <definedName name="wrn.COST_SHEETS." localSheetId="3" hidden="1">{#N/A,#N/A,FALSE,"WBS 1.06";#N/A,#N/A,FALSE,"WBS 1.14";#N/A,#N/A,FALSE,"WBS 1.17";#N/A,#N/A,FALSE,"WBS 1.18"}</definedName>
    <definedName name="wrn.COST_SHEETS." localSheetId="4" hidden="1">{#N/A,#N/A,FALSE,"WBS 1.06";#N/A,#N/A,FALSE,"WBS 1.14";#N/A,#N/A,FALSE,"WBS 1.17";#N/A,#N/A,FALSE,"WBS 1.18"}</definedName>
    <definedName name="wrn.COST_SHEETS." hidden="1">{#N/A,#N/A,FALSE,"WBS 1.06";#N/A,#N/A,FALSE,"WBS 1.14";#N/A,#N/A,FALSE,"WBS 1.17";#N/A,#N/A,FALSE,"WBS 1.18"}</definedName>
    <definedName name="wrn.FINAL._.ESTIMATE." localSheetId="5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3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4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hidden="1">{#N/A,#N/A,FALSE,"ProjInfo";#N/A,#N/A,FALSE,"Params";#N/A,#N/A,FALSE,"Q&amp;AE";#N/A,#N/A,FALSE,"CostCompE";#N/A,#N/A,FALSE,"SummaryE";#N/A,#N/A,FALSE,"PayItem";#N/A,#N/A,FALSE,"Detail";#N/A,#N/A,FALSE,"ReconE"}</definedName>
    <definedName name="wrn.Fuel._.oil._.option." localSheetId="5" hidden="1">{"FUEL OIL",#N/A,FALSE,"Option"}</definedName>
    <definedName name="wrn.Fuel._.oil._.option." localSheetId="3" hidden="1">{"FUEL OIL",#N/A,FALSE,"Option"}</definedName>
    <definedName name="wrn.Fuel._.oil._.option." localSheetId="4" hidden="1">{"FUEL OIL",#N/A,FALSE,"Option"}</definedName>
    <definedName name="wrn.Fuel._.oil._.option." hidden="1">{"FUEL OIL",#N/A,FALSE,"Option"}</definedName>
    <definedName name="wrn.PrintallD.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Redundant._.Equipment._.Option." localSheetId="5" hidden="1">{"pumps",#N/A,FALSE,"Option"}</definedName>
    <definedName name="wrn.Redundant._.Equipment._.Option." localSheetId="3" hidden="1">{"pumps",#N/A,FALSE,"Option"}</definedName>
    <definedName name="wrn.Redundant._.Equipment._.Option." localSheetId="4" hidden="1">{"pumps",#N/A,FALSE,"Option"}</definedName>
    <definedName name="wrn.Redundant._.Equipment._.Option." hidden="1">{"pumps",#N/A,FALSE,"Option"}</definedName>
    <definedName name="wrn.Residential." localSheetId="5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localSheetId="3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localSheetId="4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STG._.BLDG._.ENCLOSURE." localSheetId="5" hidden="1">{"turbine",#N/A,FALSE,"Option"}</definedName>
    <definedName name="wrn.STG._.BLDG._.ENCLOSURE." localSheetId="3" hidden="1">{"turbine",#N/A,FALSE,"Option"}</definedName>
    <definedName name="wrn.STG._.BLDG._.ENCLOSURE." localSheetId="4" hidden="1">{"turbine",#N/A,FALSE,"Option"}</definedName>
    <definedName name="wrn.STG._.BLDG._.ENCLOSURE." hidden="1">{"turbine",#N/A,FALSE,"Option"}</definedName>
    <definedName name="wrn.struckgi." localSheetId="5" hidden="1">{#N/A,#N/A,TRUE,"arnitower";#N/A,#N/A,TRUE,"arnigarage "}</definedName>
    <definedName name="wrn.struckgi." localSheetId="3" hidden="1">{#N/A,#N/A,TRUE,"arnitower";#N/A,#N/A,TRUE,"arnigarage "}</definedName>
    <definedName name="wrn.struckgi." localSheetId="4" hidden="1">{#N/A,#N/A,TRUE,"arnitower";#N/A,#N/A,TRUE,"arnigarage "}</definedName>
    <definedName name="wrn.struckgi." hidden="1">{#N/A,#N/A,TRUE,"arnitower";#N/A,#N/A,TRUE,"arnigarage "}</definedName>
    <definedName name="wrn.Warrington._.Widnes._.QS._.Costs." localSheetId="5" hidden="1">{#N/A,#N/A,TRUE,"Cover";#N/A,#N/A,TRUE,"Conts";#N/A,#N/A,TRUE,"VOS";#N/A,#N/A,TRUE,"Warrington";#N/A,#N/A,TRUE,"Widnes"}</definedName>
    <definedName name="wrn.Warrington._.Widnes._.QS._.Costs." localSheetId="3" hidden="1">{#N/A,#N/A,TRUE,"Cover";#N/A,#N/A,TRUE,"Conts";#N/A,#N/A,TRUE,"VOS";#N/A,#N/A,TRUE,"Warrington";#N/A,#N/A,TRUE,"Widnes"}</definedName>
    <definedName name="wrn.Warrington._.Widnes._.QS._.Costs." localSheetId="4" hidden="1">{#N/A,#N/A,TRUE,"Cover";#N/A,#N/A,TRUE,"Conts";#N/A,#N/A,TRUE,"VOS";#N/A,#N/A,TRUE,"Warrington";#N/A,#N/A,TRUE,"Widnes"}</definedName>
    <definedName name="wrn.Warrington._.Widnes._.QS._.Costs." hidden="1">{#N/A,#N/A,TRUE,"Cover";#N/A,#N/A,TRUE,"Conts";#N/A,#N/A,TRUE,"VOS";#N/A,#N/A,TRUE,"Warrington";#N/A,#N/A,TRUE,"Widnes"}</definedName>
    <definedName name="wrn.WHOUSE._.CT." localSheetId="5" hidden="1">{"WESTINGHOUSE",#N/A,FALSE,"Option"}</definedName>
    <definedName name="wrn.WHOUSE._.CT." localSheetId="3" hidden="1">{"WESTINGHOUSE",#N/A,FALSE,"Option"}</definedName>
    <definedName name="wrn.WHOUSE._.CT." localSheetId="4" hidden="1">{"WESTINGHOUSE",#N/A,FALSE,"Option"}</definedName>
    <definedName name="wrn.WHOUSE._.CT." hidden="1">{"WESTINGHOUSE",#N/A,FALSE,"Option"}</definedName>
    <definedName name="X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se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z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空調労務割掛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8" l="1"/>
  <c r="E2" i="28"/>
  <c r="H93" i="2"/>
  <c r="H87" i="2"/>
  <c r="J110" i="2" l="1"/>
  <c r="H114" i="2"/>
  <c r="J114" i="2" s="1"/>
  <c r="I112" i="2"/>
  <c r="J112" i="2" s="1"/>
  <c r="I110" i="2"/>
  <c r="H106" i="2"/>
  <c r="I106" i="2" s="1"/>
  <c r="I104" i="2"/>
  <c r="K102" i="2"/>
  <c r="F13" i="23"/>
  <c r="H108" i="2" s="1"/>
  <c r="F12" i="23"/>
  <c r="AE23" i="24"/>
  <c r="AE27" i="24"/>
  <c r="AF28" i="24"/>
  <c r="AE29" i="24"/>
  <c r="AF36" i="24"/>
  <c r="AE37" i="24"/>
  <c r="AE39" i="24"/>
  <c r="AF40" i="24"/>
  <c r="AE43" i="24"/>
  <c r="AF48" i="24"/>
  <c r="AE51" i="24"/>
  <c r="AE53" i="24"/>
  <c r="AE55" i="24"/>
  <c r="AE61" i="24"/>
  <c r="AE63" i="24"/>
  <c r="AF68" i="24"/>
  <c r="AF76" i="24"/>
  <c r="AE83" i="24"/>
  <c r="AE85" i="24"/>
  <c r="AE87" i="24"/>
  <c r="AF88" i="24"/>
  <c r="AE91" i="24"/>
  <c r="AF92" i="24"/>
  <c r="AE93" i="24"/>
  <c r="AE95" i="24"/>
  <c r="AF96" i="24"/>
  <c r="M23" i="24"/>
  <c r="N23" i="24"/>
  <c r="AF23" i="24" s="1"/>
  <c r="M24" i="24"/>
  <c r="N24" i="24"/>
  <c r="M25" i="24"/>
  <c r="AE25" i="24" s="1"/>
  <c r="N25" i="24"/>
  <c r="AF25" i="24" s="1"/>
  <c r="M26" i="24"/>
  <c r="AE26" i="24" s="1"/>
  <c r="N26" i="24"/>
  <c r="AF26" i="24" s="1"/>
  <c r="M27" i="24"/>
  <c r="N27" i="24"/>
  <c r="AF27" i="24" s="1"/>
  <c r="M28" i="24"/>
  <c r="AE28" i="24" s="1"/>
  <c r="N28" i="24"/>
  <c r="M29" i="24"/>
  <c r="N29" i="24"/>
  <c r="AF29" i="24" s="1"/>
  <c r="M36" i="24"/>
  <c r="AE36" i="24" s="1"/>
  <c r="N36" i="24"/>
  <c r="M37" i="24"/>
  <c r="N37" i="24"/>
  <c r="AF37" i="24" s="1"/>
  <c r="M38" i="24"/>
  <c r="AE38" i="24" s="1"/>
  <c r="N38" i="24"/>
  <c r="AF38" i="24" s="1"/>
  <c r="M39" i="24"/>
  <c r="N39" i="24"/>
  <c r="AF39" i="24" s="1"/>
  <c r="M40" i="24"/>
  <c r="AE40" i="24" s="1"/>
  <c r="N40" i="24"/>
  <c r="M41" i="24"/>
  <c r="AE41" i="24" s="1"/>
  <c r="N41" i="24"/>
  <c r="AF41" i="24" s="1"/>
  <c r="M43" i="24"/>
  <c r="N43" i="24"/>
  <c r="AF43" i="24" s="1"/>
  <c r="M46" i="24"/>
  <c r="AE46" i="24" s="1"/>
  <c r="N46" i="24"/>
  <c r="AF46" i="24" s="1"/>
  <c r="M48" i="24"/>
  <c r="AE48" i="24" s="1"/>
  <c r="N48" i="24"/>
  <c r="M51" i="24"/>
  <c r="N51" i="24"/>
  <c r="AF51" i="24" s="1"/>
  <c r="M53" i="24"/>
  <c r="N53" i="24"/>
  <c r="AF53" i="24" s="1"/>
  <c r="M55" i="24"/>
  <c r="N55" i="24"/>
  <c r="AF55" i="24" s="1"/>
  <c r="M58" i="24"/>
  <c r="AE58" i="24" s="1"/>
  <c r="N58" i="24"/>
  <c r="AF58" i="24" s="1"/>
  <c r="M61" i="24"/>
  <c r="N61" i="24"/>
  <c r="AF61" i="24" s="1"/>
  <c r="M63" i="24"/>
  <c r="N63" i="24"/>
  <c r="AF63" i="24" s="1"/>
  <c r="M66" i="24"/>
  <c r="AE66" i="24" s="1"/>
  <c r="N66" i="24"/>
  <c r="AF66" i="24" s="1"/>
  <c r="M68" i="24"/>
  <c r="AE68" i="24" s="1"/>
  <c r="N68" i="24"/>
  <c r="M70" i="24"/>
  <c r="AE70" i="24" s="1"/>
  <c r="N70" i="24"/>
  <c r="AF70" i="24" s="1"/>
  <c r="M73" i="24"/>
  <c r="AE73" i="24" s="1"/>
  <c r="N73" i="24"/>
  <c r="AF73" i="24" s="1"/>
  <c r="M76" i="24"/>
  <c r="AE76" i="24" s="1"/>
  <c r="N76" i="24"/>
  <c r="M78" i="24"/>
  <c r="AE78" i="24" s="1"/>
  <c r="N78" i="24"/>
  <c r="AF78" i="24" s="1"/>
  <c r="M81" i="24"/>
  <c r="AE81" i="24" s="1"/>
  <c r="N81" i="24"/>
  <c r="AF81" i="24" s="1"/>
  <c r="M83" i="24"/>
  <c r="N83" i="24"/>
  <c r="AF83" i="24" s="1"/>
  <c r="M85" i="24"/>
  <c r="N85" i="24"/>
  <c r="AF85" i="24" s="1"/>
  <c r="M87" i="24"/>
  <c r="N87" i="24"/>
  <c r="AF87" i="24" s="1"/>
  <c r="M88" i="24"/>
  <c r="AE88" i="24" s="1"/>
  <c r="N88" i="24"/>
  <c r="M89" i="24"/>
  <c r="AE89" i="24" s="1"/>
  <c r="N89" i="24"/>
  <c r="AF89" i="24" s="1"/>
  <c r="M90" i="24"/>
  <c r="AE90" i="24" s="1"/>
  <c r="N90" i="24"/>
  <c r="AF90" i="24" s="1"/>
  <c r="M91" i="24"/>
  <c r="N91" i="24"/>
  <c r="AF91" i="24" s="1"/>
  <c r="M92" i="24"/>
  <c r="AE92" i="24" s="1"/>
  <c r="N92" i="24"/>
  <c r="M93" i="24"/>
  <c r="N93" i="24"/>
  <c r="AF93" i="24" s="1"/>
  <c r="M94" i="24"/>
  <c r="AE94" i="24" s="1"/>
  <c r="N94" i="24"/>
  <c r="AF94" i="24" s="1"/>
  <c r="M95" i="24"/>
  <c r="N95" i="24"/>
  <c r="AF95" i="24" s="1"/>
  <c r="M96" i="24"/>
  <c r="AE96" i="24" s="1"/>
  <c r="N96" i="24"/>
  <c r="A9" i="24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8" i="24"/>
  <c r="A220" i="25"/>
  <c r="A221" i="25" s="1"/>
  <c r="A222" i="25" s="1"/>
  <c r="A223" i="25" s="1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43" i="25" s="1"/>
  <c r="A244" i="25" s="1"/>
  <c r="A245" i="25" s="1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62" i="25" s="1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85" i="25" s="1"/>
  <c r="A286" i="25" s="1"/>
  <c r="A287" i="25" s="1"/>
  <c r="A288" i="25" s="1"/>
  <c r="A289" i="25" s="1"/>
  <c r="A290" i="25" s="1"/>
  <c r="A291" i="25" s="1"/>
  <c r="A292" i="25" s="1"/>
  <c r="A293" i="25" s="1"/>
  <c r="A294" i="25" s="1"/>
  <c r="A295" i="25" s="1"/>
  <c r="A296" i="25" s="1"/>
  <c r="A297" i="25" s="1"/>
  <c r="A298" i="25" s="1"/>
  <c r="A299" i="25" s="1"/>
  <c r="A300" i="25" s="1"/>
  <c r="A301" i="25" s="1"/>
  <c r="A8" i="25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112" i="25" s="1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135" i="25" s="1"/>
  <c r="A136" i="25" s="1"/>
  <c r="A137" i="25" s="1"/>
  <c r="A138" i="25" s="1"/>
  <c r="A139" i="25" s="1"/>
  <c r="A140" i="25" s="1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60" i="25" s="1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79" i="25" s="1"/>
  <c r="A180" i="25" s="1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200" i="25" s="1"/>
  <c r="A201" i="25" s="1"/>
  <c r="A202" i="25" s="1"/>
  <c r="A203" i="25" s="1"/>
  <c r="A204" i="25" s="1"/>
  <c r="A205" i="25" s="1"/>
  <c r="A206" i="25" s="1"/>
  <c r="A207" i="25" s="1"/>
  <c r="A208" i="25" s="1"/>
  <c r="A209" i="25" s="1"/>
  <c r="A210" i="25" s="1"/>
  <c r="A211" i="25" s="1"/>
  <c r="A212" i="25" s="1"/>
  <c r="A213" i="25" s="1"/>
  <c r="A214" i="25" s="1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L108" i="2" l="1"/>
  <c r="M108" i="2" s="1"/>
  <c r="I108" i="2"/>
  <c r="J108" i="2" s="1"/>
  <c r="G39" i="27"/>
  <c r="H69" i="2" s="1"/>
  <c r="G16" i="26"/>
  <c r="F10" i="23" s="1"/>
  <c r="H102" i="2" s="1"/>
  <c r="J301" i="25"/>
  <c r="N301" i="25" s="1"/>
  <c r="I301" i="25"/>
  <c r="M301" i="25" s="1"/>
  <c r="G301" i="25"/>
  <c r="J300" i="25"/>
  <c r="N300" i="25" s="1"/>
  <c r="G300" i="25"/>
  <c r="I300" i="25" s="1"/>
  <c r="M300" i="25" s="1"/>
  <c r="J299" i="25"/>
  <c r="N299" i="25" s="1"/>
  <c r="G299" i="25"/>
  <c r="I299" i="25" s="1"/>
  <c r="M299" i="25" s="1"/>
  <c r="J298" i="25"/>
  <c r="N298" i="25" s="1"/>
  <c r="I298" i="25"/>
  <c r="M298" i="25" s="1"/>
  <c r="L297" i="25"/>
  <c r="N297" i="25" s="1"/>
  <c r="H297" i="25"/>
  <c r="G297" i="25"/>
  <c r="K297" i="25" s="1"/>
  <c r="M297" i="25" s="1"/>
  <c r="N296" i="25"/>
  <c r="M296" i="25"/>
  <c r="H296" i="25"/>
  <c r="G296" i="25"/>
  <c r="N295" i="25"/>
  <c r="M295" i="25"/>
  <c r="H295" i="25"/>
  <c r="G295" i="25"/>
  <c r="N294" i="25"/>
  <c r="M294" i="25"/>
  <c r="H294" i="25"/>
  <c r="G294" i="25"/>
  <c r="M293" i="25"/>
  <c r="J293" i="25"/>
  <c r="N293" i="25" s="1"/>
  <c r="I293" i="25"/>
  <c r="M292" i="25"/>
  <c r="J292" i="25"/>
  <c r="N292" i="25" s="1"/>
  <c r="I292" i="25"/>
  <c r="N291" i="25"/>
  <c r="M291" i="25"/>
  <c r="H291" i="25"/>
  <c r="G291" i="25"/>
  <c r="N290" i="25"/>
  <c r="M290" i="25"/>
  <c r="H290" i="25"/>
  <c r="G290" i="25"/>
  <c r="J289" i="25"/>
  <c r="N289" i="25" s="1"/>
  <c r="I289" i="25"/>
  <c r="M289" i="25" s="1"/>
  <c r="N288" i="25"/>
  <c r="M288" i="25"/>
  <c r="H288" i="25"/>
  <c r="G288" i="25"/>
  <c r="J287" i="25"/>
  <c r="N287" i="25" s="1"/>
  <c r="I287" i="25"/>
  <c r="M287" i="25" s="1"/>
  <c r="J286" i="25"/>
  <c r="N286" i="25" s="1"/>
  <c r="I286" i="25"/>
  <c r="M286" i="25" s="1"/>
  <c r="M285" i="25"/>
  <c r="J285" i="25"/>
  <c r="N285" i="25" s="1"/>
  <c r="I285" i="25"/>
  <c r="J284" i="25"/>
  <c r="N284" i="25" s="1"/>
  <c r="I284" i="25"/>
  <c r="M284" i="25" s="1"/>
  <c r="N283" i="25"/>
  <c r="M283" i="25"/>
  <c r="H283" i="25"/>
  <c r="G283" i="25"/>
  <c r="J282" i="25"/>
  <c r="N282" i="25" s="1"/>
  <c r="I282" i="25"/>
  <c r="M282" i="25" s="1"/>
  <c r="J281" i="25"/>
  <c r="N281" i="25" s="1"/>
  <c r="I281" i="25"/>
  <c r="M281" i="25" s="1"/>
  <c r="J280" i="25"/>
  <c r="N280" i="25" s="1"/>
  <c r="I280" i="25"/>
  <c r="M280" i="25" s="1"/>
  <c r="N279" i="25"/>
  <c r="J279" i="25"/>
  <c r="I279" i="25"/>
  <c r="M279" i="25" s="1"/>
  <c r="N278" i="25"/>
  <c r="M278" i="25"/>
  <c r="H278" i="25"/>
  <c r="G278" i="25"/>
  <c r="J277" i="25"/>
  <c r="N277" i="25" s="1"/>
  <c r="I277" i="25"/>
  <c r="M277" i="25" s="1"/>
  <c r="J276" i="25"/>
  <c r="N276" i="25" s="1"/>
  <c r="I276" i="25"/>
  <c r="M276" i="25" s="1"/>
  <c r="M275" i="25"/>
  <c r="J275" i="25"/>
  <c r="N275" i="25" s="1"/>
  <c r="I275" i="25"/>
  <c r="N274" i="25"/>
  <c r="M274" i="25"/>
  <c r="H274" i="25"/>
  <c r="G274" i="25"/>
  <c r="N273" i="25"/>
  <c r="J273" i="25"/>
  <c r="I273" i="25"/>
  <c r="M273" i="25" s="1"/>
  <c r="J272" i="25"/>
  <c r="N272" i="25" s="1"/>
  <c r="I272" i="25"/>
  <c r="M272" i="25" s="1"/>
  <c r="J271" i="25"/>
  <c r="N271" i="25" s="1"/>
  <c r="I271" i="25"/>
  <c r="M271" i="25" s="1"/>
  <c r="H270" i="25"/>
  <c r="G270" i="25"/>
  <c r="J269" i="25"/>
  <c r="N269" i="25" s="1"/>
  <c r="I269" i="25"/>
  <c r="M269" i="25" s="1"/>
  <c r="H268" i="25"/>
  <c r="G268" i="25"/>
  <c r="J267" i="25"/>
  <c r="N267" i="25" s="1"/>
  <c r="I267" i="25"/>
  <c r="M267" i="25" s="1"/>
  <c r="H266" i="25"/>
  <c r="G266" i="25"/>
  <c r="J265" i="25"/>
  <c r="N265" i="25" s="1"/>
  <c r="I265" i="25"/>
  <c r="M265" i="25" s="1"/>
  <c r="J264" i="25"/>
  <c r="N264" i="25" s="1"/>
  <c r="I264" i="25"/>
  <c r="M264" i="25" s="1"/>
  <c r="H263" i="25"/>
  <c r="G263" i="25"/>
  <c r="H262" i="25"/>
  <c r="G262" i="25"/>
  <c r="H261" i="25"/>
  <c r="L261" i="25" s="1"/>
  <c r="N261" i="25" s="1"/>
  <c r="G261" i="25"/>
  <c r="K261" i="25" s="1"/>
  <c r="H260" i="25"/>
  <c r="G260" i="25"/>
  <c r="H259" i="25"/>
  <c r="G259" i="25"/>
  <c r="H258" i="25"/>
  <c r="G258" i="25"/>
  <c r="N257" i="25"/>
  <c r="M257" i="25"/>
  <c r="J257" i="25"/>
  <c r="I257" i="25"/>
  <c r="H256" i="25"/>
  <c r="G256" i="25"/>
  <c r="J255" i="25"/>
  <c r="N255" i="25" s="1"/>
  <c r="G255" i="25"/>
  <c r="I255" i="25" s="1"/>
  <c r="M255" i="25" s="1"/>
  <c r="H254" i="25"/>
  <c r="G254" i="25"/>
  <c r="H253" i="25"/>
  <c r="G253" i="25"/>
  <c r="H252" i="25"/>
  <c r="G252" i="25"/>
  <c r="H251" i="25"/>
  <c r="G251" i="25"/>
  <c r="H250" i="25"/>
  <c r="G250" i="25"/>
  <c r="H249" i="25"/>
  <c r="G249" i="25"/>
  <c r="H248" i="25"/>
  <c r="G248" i="25"/>
  <c r="H247" i="25"/>
  <c r="G247" i="25"/>
  <c r="H246" i="25"/>
  <c r="G246" i="25"/>
  <c r="H245" i="25"/>
  <c r="G245" i="25"/>
  <c r="H244" i="25"/>
  <c r="G244" i="25"/>
  <c r="H243" i="25"/>
  <c r="G243" i="25"/>
  <c r="H242" i="25"/>
  <c r="G242" i="25"/>
  <c r="H241" i="25"/>
  <c r="G241" i="25"/>
  <c r="H240" i="25"/>
  <c r="G240" i="25"/>
  <c r="H239" i="25"/>
  <c r="G239" i="25"/>
  <c r="H238" i="25"/>
  <c r="G238" i="25"/>
  <c r="H237" i="25"/>
  <c r="G237" i="25"/>
  <c r="H236" i="25"/>
  <c r="G236" i="25"/>
  <c r="H235" i="25"/>
  <c r="G235" i="25"/>
  <c r="H234" i="25"/>
  <c r="G234" i="25"/>
  <c r="H233" i="25"/>
  <c r="G233" i="25"/>
  <c r="H232" i="25"/>
  <c r="G232" i="25"/>
  <c r="H231" i="25"/>
  <c r="G231" i="25"/>
  <c r="H230" i="25"/>
  <c r="G230" i="25"/>
  <c r="H229" i="25"/>
  <c r="G229" i="25"/>
  <c r="H228" i="25"/>
  <c r="G228" i="25"/>
  <c r="H227" i="25"/>
  <c r="G227" i="25"/>
  <c r="H226" i="25"/>
  <c r="G226" i="25"/>
  <c r="H225" i="25"/>
  <c r="G225" i="25"/>
  <c r="H224" i="25"/>
  <c r="G224" i="25"/>
  <c r="H223" i="25"/>
  <c r="G223" i="25"/>
  <c r="H222" i="25"/>
  <c r="G222" i="25"/>
  <c r="H221" i="25"/>
  <c r="G221" i="25"/>
  <c r="J220" i="25"/>
  <c r="I220" i="25"/>
  <c r="H219" i="25"/>
  <c r="G219" i="25"/>
  <c r="N214" i="25"/>
  <c r="M214" i="25"/>
  <c r="H214" i="25"/>
  <c r="G214" i="25"/>
  <c r="N213" i="25"/>
  <c r="M213" i="25"/>
  <c r="H213" i="25"/>
  <c r="G213" i="25"/>
  <c r="N212" i="25"/>
  <c r="M212" i="25"/>
  <c r="H212" i="25"/>
  <c r="G212" i="25"/>
  <c r="N211" i="25"/>
  <c r="M211" i="25"/>
  <c r="H211" i="25"/>
  <c r="G211" i="25"/>
  <c r="N210" i="25"/>
  <c r="M210" i="25"/>
  <c r="H210" i="25"/>
  <c r="G210" i="25"/>
  <c r="N209" i="25"/>
  <c r="M209" i="25"/>
  <c r="H209" i="25"/>
  <c r="G209" i="25"/>
  <c r="N208" i="25"/>
  <c r="M208" i="25"/>
  <c r="H208" i="25"/>
  <c r="G208" i="25"/>
  <c r="N207" i="25"/>
  <c r="M207" i="25"/>
  <c r="H207" i="25"/>
  <c r="G207" i="25"/>
  <c r="N206" i="25"/>
  <c r="M206" i="25"/>
  <c r="H206" i="25"/>
  <c r="G206" i="25"/>
  <c r="N205" i="25"/>
  <c r="M205" i="25"/>
  <c r="H205" i="25"/>
  <c r="G205" i="25"/>
  <c r="N204" i="25"/>
  <c r="M204" i="25"/>
  <c r="H204" i="25"/>
  <c r="G204" i="25"/>
  <c r="N203" i="25"/>
  <c r="M203" i="25"/>
  <c r="H203" i="25"/>
  <c r="G203" i="25"/>
  <c r="N202" i="25"/>
  <c r="M202" i="25"/>
  <c r="H202" i="25"/>
  <c r="G202" i="25"/>
  <c r="N201" i="25"/>
  <c r="M201" i="25"/>
  <c r="H201" i="25"/>
  <c r="G201" i="25"/>
  <c r="N200" i="25"/>
  <c r="M200" i="25"/>
  <c r="H200" i="25"/>
  <c r="G200" i="25"/>
  <c r="N199" i="25"/>
  <c r="M199" i="25"/>
  <c r="H199" i="25"/>
  <c r="G199" i="25"/>
  <c r="N198" i="25"/>
  <c r="M198" i="25"/>
  <c r="H198" i="25"/>
  <c r="G198" i="25"/>
  <c r="N197" i="25"/>
  <c r="M197" i="25"/>
  <c r="H197" i="25"/>
  <c r="G197" i="25"/>
  <c r="N196" i="25"/>
  <c r="M196" i="25"/>
  <c r="H196" i="25"/>
  <c r="G196" i="25"/>
  <c r="N195" i="25"/>
  <c r="M195" i="25"/>
  <c r="H195" i="25"/>
  <c r="G195" i="25"/>
  <c r="N194" i="25"/>
  <c r="M194" i="25"/>
  <c r="H194" i="25"/>
  <c r="G194" i="25"/>
  <c r="N193" i="25"/>
  <c r="M193" i="25"/>
  <c r="H193" i="25"/>
  <c r="G193" i="25"/>
  <c r="N192" i="25"/>
  <c r="M192" i="25"/>
  <c r="H192" i="25"/>
  <c r="G192" i="25"/>
  <c r="N191" i="25"/>
  <c r="M191" i="25"/>
  <c r="H191" i="25"/>
  <c r="G191" i="25"/>
  <c r="N190" i="25"/>
  <c r="M190" i="25"/>
  <c r="H190" i="25"/>
  <c r="G190" i="25"/>
  <c r="N189" i="25"/>
  <c r="M189" i="25"/>
  <c r="H189" i="25"/>
  <c r="G189" i="25"/>
  <c r="N188" i="25"/>
  <c r="M188" i="25"/>
  <c r="H188" i="25"/>
  <c r="G188" i="25"/>
  <c r="N187" i="25"/>
  <c r="M187" i="25"/>
  <c r="H187" i="25"/>
  <c r="G187" i="25"/>
  <c r="N186" i="25"/>
  <c r="M186" i="25"/>
  <c r="H186" i="25"/>
  <c r="G186" i="25"/>
  <c r="N185" i="25"/>
  <c r="M185" i="25"/>
  <c r="H185" i="25"/>
  <c r="G185" i="25"/>
  <c r="N184" i="25"/>
  <c r="M184" i="25"/>
  <c r="H184" i="25"/>
  <c r="G184" i="25"/>
  <c r="N183" i="25"/>
  <c r="M183" i="25"/>
  <c r="H183" i="25"/>
  <c r="G183" i="25"/>
  <c r="N182" i="25"/>
  <c r="M182" i="25"/>
  <c r="H182" i="25"/>
  <c r="G182" i="25"/>
  <c r="N181" i="25"/>
  <c r="M181" i="25"/>
  <c r="H181" i="25"/>
  <c r="G181" i="25"/>
  <c r="N180" i="25"/>
  <c r="M180" i="25"/>
  <c r="H180" i="25"/>
  <c r="G180" i="25"/>
  <c r="N179" i="25"/>
  <c r="M179" i="25"/>
  <c r="H179" i="25"/>
  <c r="G179" i="25"/>
  <c r="N178" i="25"/>
  <c r="M178" i="25"/>
  <c r="H178" i="25"/>
  <c r="G178" i="25"/>
  <c r="N177" i="25"/>
  <c r="M177" i="25"/>
  <c r="H177" i="25"/>
  <c r="G177" i="25"/>
  <c r="N176" i="25"/>
  <c r="M176" i="25"/>
  <c r="H176" i="25"/>
  <c r="G176" i="25"/>
  <c r="N175" i="25"/>
  <c r="M175" i="25"/>
  <c r="H175" i="25"/>
  <c r="G175" i="25"/>
  <c r="N174" i="25"/>
  <c r="M174" i="25"/>
  <c r="H174" i="25"/>
  <c r="G174" i="25"/>
  <c r="N173" i="25"/>
  <c r="M173" i="25"/>
  <c r="H173" i="25"/>
  <c r="G173" i="25"/>
  <c r="N172" i="25"/>
  <c r="M172" i="25"/>
  <c r="H172" i="25"/>
  <c r="G172" i="25"/>
  <c r="N171" i="25"/>
  <c r="M171" i="25"/>
  <c r="H171" i="25"/>
  <c r="G171" i="25"/>
  <c r="N170" i="25"/>
  <c r="M170" i="25"/>
  <c r="H170" i="25"/>
  <c r="G170" i="25"/>
  <c r="N169" i="25"/>
  <c r="M169" i="25"/>
  <c r="H169" i="25"/>
  <c r="G169" i="25"/>
  <c r="N168" i="25"/>
  <c r="M168" i="25"/>
  <c r="H168" i="25"/>
  <c r="G168" i="25"/>
  <c r="N167" i="25"/>
  <c r="M167" i="25"/>
  <c r="H167" i="25"/>
  <c r="G167" i="25"/>
  <c r="N166" i="25"/>
  <c r="M166" i="25"/>
  <c r="H166" i="25"/>
  <c r="G166" i="25"/>
  <c r="N165" i="25"/>
  <c r="M165" i="25"/>
  <c r="H165" i="25"/>
  <c r="G165" i="25"/>
  <c r="N164" i="25"/>
  <c r="M164" i="25"/>
  <c r="H164" i="25"/>
  <c r="G164" i="25"/>
  <c r="N163" i="25"/>
  <c r="M163" i="25"/>
  <c r="H163" i="25"/>
  <c r="G163" i="25"/>
  <c r="N162" i="25"/>
  <c r="M162" i="25"/>
  <c r="H162" i="25"/>
  <c r="G162" i="25"/>
  <c r="N161" i="25"/>
  <c r="M161" i="25"/>
  <c r="H161" i="25"/>
  <c r="G161" i="25"/>
  <c r="N160" i="25"/>
  <c r="M160" i="25"/>
  <c r="H160" i="25"/>
  <c r="G160" i="25"/>
  <c r="N159" i="25"/>
  <c r="M159" i="25"/>
  <c r="H159" i="25"/>
  <c r="G159" i="25"/>
  <c r="N158" i="25"/>
  <c r="M158" i="25"/>
  <c r="H158" i="25"/>
  <c r="G158" i="25"/>
  <c r="N157" i="25"/>
  <c r="M157" i="25"/>
  <c r="H157" i="25"/>
  <c r="G157" i="25"/>
  <c r="N156" i="25"/>
  <c r="M156" i="25"/>
  <c r="H156" i="25"/>
  <c r="G156" i="25"/>
  <c r="N155" i="25"/>
  <c r="M155" i="25"/>
  <c r="H155" i="25"/>
  <c r="G155" i="25"/>
  <c r="N154" i="25"/>
  <c r="M154" i="25"/>
  <c r="H154" i="25"/>
  <c r="G154" i="25"/>
  <c r="N153" i="25"/>
  <c r="M153" i="25"/>
  <c r="H153" i="25"/>
  <c r="G153" i="25"/>
  <c r="N152" i="25"/>
  <c r="M152" i="25"/>
  <c r="H152" i="25"/>
  <c r="G152" i="25"/>
  <c r="N151" i="25"/>
  <c r="M151" i="25"/>
  <c r="H151" i="25"/>
  <c r="G151" i="25"/>
  <c r="N150" i="25"/>
  <c r="M150" i="25"/>
  <c r="H150" i="25"/>
  <c r="G150" i="25"/>
  <c r="N149" i="25"/>
  <c r="M149" i="25"/>
  <c r="H149" i="25"/>
  <c r="G149" i="25"/>
  <c r="N148" i="25"/>
  <c r="M148" i="25"/>
  <c r="H148" i="25"/>
  <c r="G148" i="25"/>
  <c r="N147" i="25"/>
  <c r="M147" i="25"/>
  <c r="H147" i="25"/>
  <c r="G147" i="25"/>
  <c r="N146" i="25"/>
  <c r="M146" i="25"/>
  <c r="H146" i="25"/>
  <c r="G146" i="25"/>
  <c r="N145" i="25"/>
  <c r="M145" i="25"/>
  <c r="H145" i="25"/>
  <c r="G145" i="25"/>
  <c r="N144" i="25"/>
  <c r="M144" i="25"/>
  <c r="H144" i="25"/>
  <c r="G144" i="25"/>
  <c r="H143" i="25"/>
  <c r="J143" i="25" s="1"/>
  <c r="N143" i="25" s="1"/>
  <c r="G143" i="25"/>
  <c r="I143" i="25" s="1"/>
  <c r="M143" i="25" s="1"/>
  <c r="I142" i="25"/>
  <c r="M142" i="25" s="1"/>
  <c r="H142" i="25"/>
  <c r="J142" i="25" s="1"/>
  <c r="N142" i="25" s="1"/>
  <c r="G142" i="25"/>
  <c r="N141" i="25"/>
  <c r="M141" i="25"/>
  <c r="H141" i="25"/>
  <c r="G141" i="25"/>
  <c r="N140" i="25"/>
  <c r="M140" i="25"/>
  <c r="H140" i="25"/>
  <c r="G140" i="25"/>
  <c r="H139" i="25"/>
  <c r="J139" i="25" s="1"/>
  <c r="N139" i="25" s="1"/>
  <c r="G139" i="25"/>
  <c r="I139" i="25" s="1"/>
  <c r="M139" i="25" s="1"/>
  <c r="I138" i="25"/>
  <c r="M138" i="25" s="1"/>
  <c r="H138" i="25"/>
  <c r="J138" i="25" s="1"/>
  <c r="N138" i="25" s="1"/>
  <c r="G138" i="25"/>
  <c r="N137" i="25"/>
  <c r="M137" i="25"/>
  <c r="H137" i="25"/>
  <c r="G137" i="25"/>
  <c r="N136" i="25"/>
  <c r="M136" i="25"/>
  <c r="H136" i="25"/>
  <c r="G136" i="25"/>
  <c r="H135" i="25"/>
  <c r="J135" i="25" s="1"/>
  <c r="N135" i="25" s="1"/>
  <c r="G135" i="25"/>
  <c r="I135" i="25" s="1"/>
  <c r="M135" i="25" s="1"/>
  <c r="H134" i="25"/>
  <c r="J134" i="25" s="1"/>
  <c r="N134" i="25" s="1"/>
  <c r="G134" i="25"/>
  <c r="I134" i="25" s="1"/>
  <c r="M134" i="25" s="1"/>
  <c r="N133" i="25"/>
  <c r="M133" i="25"/>
  <c r="H133" i="25"/>
  <c r="G133" i="25"/>
  <c r="N132" i="25"/>
  <c r="M132" i="25"/>
  <c r="H132" i="25"/>
  <c r="G132" i="25"/>
  <c r="H131" i="25"/>
  <c r="J131" i="25" s="1"/>
  <c r="N131" i="25" s="1"/>
  <c r="G131" i="25"/>
  <c r="I131" i="25" s="1"/>
  <c r="M131" i="25" s="1"/>
  <c r="H130" i="25"/>
  <c r="J130" i="25" s="1"/>
  <c r="N130" i="25" s="1"/>
  <c r="G130" i="25"/>
  <c r="I130" i="25" s="1"/>
  <c r="M130" i="25" s="1"/>
  <c r="N129" i="25"/>
  <c r="M129" i="25"/>
  <c r="H129" i="25"/>
  <c r="G129" i="25"/>
  <c r="N128" i="25"/>
  <c r="M128" i="25"/>
  <c r="H128" i="25"/>
  <c r="G128" i="25"/>
  <c r="H127" i="25"/>
  <c r="J127" i="25" s="1"/>
  <c r="N127" i="25" s="1"/>
  <c r="G127" i="25"/>
  <c r="I127" i="25" s="1"/>
  <c r="M127" i="25" s="1"/>
  <c r="H126" i="25"/>
  <c r="J126" i="25" s="1"/>
  <c r="N126" i="25" s="1"/>
  <c r="G126" i="25"/>
  <c r="I126" i="25" s="1"/>
  <c r="M126" i="25" s="1"/>
  <c r="N125" i="25"/>
  <c r="M125" i="25"/>
  <c r="H125" i="25"/>
  <c r="G125" i="25"/>
  <c r="N124" i="25"/>
  <c r="M124" i="25"/>
  <c r="H124" i="25"/>
  <c r="G124" i="25"/>
  <c r="H123" i="25"/>
  <c r="J123" i="25" s="1"/>
  <c r="N123" i="25" s="1"/>
  <c r="G123" i="25"/>
  <c r="I123" i="25" s="1"/>
  <c r="M123" i="25" s="1"/>
  <c r="H122" i="25"/>
  <c r="J122" i="25" s="1"/>
  <c r="N122" i="25" s="1"/>
  <c r="G122" i="25"/>
  <c r="I122" i="25" s="1"/>
  <c r="M122" i="25" s="1"/>
  <c r="N121" i="25"/>
  <c r="M121" i="25"/>
  <c r="H121" i="25"/>
  <c r="G121" i="25"/>
  <c r="N120" i="25"/>
  <c r="M120" i="25"/>
  <c r="H120" i="25"/>
  <c r="G120" i="25"/>
  <c r="H119" i="25"/>
  <c r="J119" i="25" s="1"/>
  <c r="N119" i="25" s="1"/>
  <c r="G119" i="25"/>
  <c r="I119" i="25" s="1"/>
  <c r="M119" i="25" s="1"/>
  <c r="H118" i="25"/>
  <c r="J118" i="25" s="1"/>
  <c r="N118" i="25" s="1"/>
  <c r="G118" i="25"/>
  <c r="I118" i="25" s="1"/>
  <c r="M118" i="25" s="1"/>
  <c r="N117" i="25"/>
  <c r="M117" i="25"/>
  <c r="H117" i="25"/>
  <c r="G117" i="25"/>
  <c r="N116" i="25"/>
  <c r="M116" i="25"/>
  <c r="H116" i="25"/>
  <c r="G116" i="25"/>
  <c r="H115" i="25"/>
  <c r="J115" i="25" s="1"/>
  <c r="N115" i="25" s="1"/>
  <c r="G115" i="25"/>
  <c r="I115" i="25" s="1"/>
  <c r="M115" i="25" s="1"/>
  <c r="H114" i="25"/>
  <c r="J114" i="25" s="1"/>
  <c r="N114" i="25" s="1"/>
  <c r="G114" i="25"/>
  <c r="I114" i="25" s="1"/>
  <c r="M114" i="25" s="1"/>
  <c r="N113" i="25"/>
  <c r="M113" i="25"/>
  <c r="H113" i="25"/>
  <c r="G113" i="25"/>
  <c r="N112" i="25"/>
  <c r="M112" i="25"/>
  <c r="H112" i="25"/>
  <c r="G112" i="25"/>
  <c r="H111" i="25"/>
  <c r="J111" i="25" s="1"/>
  <c r="N111" i="25" s="1"/>
  <c r="G111" i="25"/>
  <c r="I111" i="25" s="1"/>
  <c r="M111" i="25" s="1"/>
  <c r="H110" i="25"/>
  <c r="J110" i="25" s="1"/>
  <c r="N110" i="25" s="1"/>
  <c r="G110" i="25"/>
  <c r="I110" i="25" s="1"/>
  <c r="M110" i="25" s="1"/>
  <c r="N109" i="25"/>
  <c r="M109" i="25"/>
  <c r="H109" i="25"/>
  <c r="G109" i="25"/>
  <c r="N108" i="25"/>
  <c r="M108" i="25"/>
  <c r="H108" i="25"/>
  <c r="G108" i="25"/>
  <c r="N107" i="25"/>
  <c r="M107" i="25"/>
  <c r="H107" i="25"/>
  <c r="G107" i="25"/>
  <c r="N106" i="25"/>
  <c r="M106" i="25"/>
  <c r="J105" i="25"/>
  <c r="N105" i="25" s="1"/>
  <c r="G105" i="25"/>
  <c r="I105" i="25" s="1"/>
  <c r="M105" i="25" s="1"/>
  <c r="N104" i="25"/>
  <c r="J104" i="25"/>
  <c r="I104" i="25"/>
  <c r="M104" i="25" s="1"/>
  <c r="J103" i="25"/>
  <c r="N103" i="25" s="1"/>
  <c r="I103" i="25"/>
  <c r="M103" i="25" s="1"/>
  <c r="J102" i="25"/>
  <c r="N102" i="25" s="1"/>
  <c r="G102" i="25"/>
  <c r="I102" i="25" s="1"/>
  <c r="M102" i="25" s="1"/>
  <c r="J101" i="25"/>
  <c r="N101" i="25" s="1"/>
  <c r="G101" i="25"/>
  <c r="I101" i="25" s="1"/>
  <c r="M101" i="25" s="1"/>
  <c r="N100" i="25"/>
  <c r="M100" i="25"/>
  <c r="H100" i="25"/>
  <c r="G100" i="25"/>
  <c r="N99" i="25"/>
  <c r="M99" i="25"/>
  <c r="H99" i="25"/>
  <c r="G99" i="25"/>
  <c r="N98" i="25"/>
  <c r="J98" i="25"/>
  <c r="G98" i="25"/>
  <c r="I98" i="25" s="1"/>
  <c r="M98" i="25" s="1"/>
  <c r="J97" i="25"/>
  <c r="N97" i="25" s="1"/>
  <c r="I97" i="25"/>
  <c r="M97" i="25" s="1"/>
  <c r="J96" i="25"/>
  <c r="N96" i="25" s="1"/>
  <c r="I96" i="25"/>
  <c r="M96" i="25" s="1"/>
  <c r="J95" i="25"/>
  <c r="N95" i="25" s="1"/>
  <c r="I95" i="25"/>
  <c r="M95" i="25" s="1"/>
  <c r="N94" i="25"/>
  <c r="M94" i="25"/>
  <c r="G94" i="25"/>
  <c r="N93" i="25"/>
  <c r="M93" i="25"/>
  <c r="H93" i="25"/>
  <c r="G93" i="25"/>
  <c r="N92" i="25"/>
  <c r="M92" i="25"/>
  <c r="H92" i="25"/>
  <c r="G92" i="25"/>
  <c r="N91" i="25"/>
  <c r="M91" i="25"/>
  <c r="H91" i="25"/>
  <c r="G91" i="25"/>
  <c r="N90" i="25"/>
  <c r="M90" i="25"/>
  <c r="H90" i="25"/>
  <c r="G90" i="25"/>
  <c r="H89" i="25"/>
  <c r="J89" i="25" s="1"/>
  <c r="N89" i="25" s="1"/>
  <c r="G89" i="25"/>
  <c r="I89" i="25" s="1"/>
  <c r="M89" i="25" s="1"/>
  <c r="H88" i="25"/>
  <c r="J88" i="25" s="1"/>
  <c r="N88" i="25" s="1"/>
  <c r="G88" i="25"/>
  <c r="I88" i="25" s="1"/>
  <c r="M88" i="25" s="1"/>
  <c r="J87" i="25"/>
  <c r="I87" i="25"/>
  <c r="J86" i="25"/>
  <c r="I86" i="25"/>
  <c r="N85" i="25"/>
  <c r="M85" i="25"/>
  <c r="H85" i="25"/>
  <c r="G85" i="25"/>
  <c r="N84" i="25"/>
  <c r="M84" i="25"/>
  <c r="H84" i="25"/>
  <c r="G84" i="25"/>
  <c r="N83" i="25"/>
  <c r="M83" i="25"/>
  <c r="H83" i="25"/>
  <c r="G83" i="25"/>
  <c r="N82" i="25"/>
  <c r="M82" i="25"/>
  <c r="H82" i="25"/>
  <c r="G82" i="25"/>
  <c r="M81" i="25"/>
  <c r="H81" i="25"/>
  <c r="J81" i="25" s="1"/>
  <c r="N81" i="25" s="1"/>
  <c r="G81" i="25"/>
  <c r="I81" i="25" s="1"/>
  <c r="I80" i="25"/>
  <c r="M80" i="25" s="1"/>
  <c r="H80" i="25"/>
  <c r="J80" i="25" s="1"/>
  <c r="N80" i="25" s="1"/>
  <c r="G80" i="25"/>
  <c r="J79" i="25"/>
  <c r="N79" i="25" s="1"/>
  <c r="I79" i="25"/>
  <c r="M79" i="25" s="1"/>
  <c r="N78" i="25"/>
  <c r="M78" i="25"/>
  <c r="H78" i="25"/>
  <c r="G78" i="25"/>
  <c r="N77" i="25"/>
  <c r="M77" i="25"/>
  <c r="H77" i="25"/>
  <c r="G77" i="25"/>
  <c r="N76" i="25"/>
  <c r="M76" i="25"/>
  <c r="H76" i="25"/>
  <c r="G76" i="25"/>
  <c r="J75" i="25"/>
  <c r="I75" i="25"/>
  <c r="J74" i="25"/>
  <c r="N74" i="25" s="1"/>
  <c r="I74" i="25"/>
  <c r="M74" i="25" s="1"/>
  <c r="J73" i="25"/>
  <c r="N73" i="25" s="1"/>
  <c r="I73" i="25"/>
  <c r="M73" i="25" s="1"/>
  <c r="N72" i="25"/>
  <c r="M72" i="25"/>
  <c r="H72" i="25"/>
  <c r="G72" i="25"/>
  <c r="N71" i="25"/>
  <c r="M71" i="25"/>
  <c r="H71" i="25"/>
  <c r="G71" i="25"/>
  <c r="N70" i="25"/>
  <c r="M70" i="25"/>
  <c r="H70" i="25"/>
  <c r="G70" i="25"/>
  <c r="N69" i="25"/>
  <c r="M69" i="25"/>
  <c r="H69" i="25"/>
  <c r="G69" i="25"/>
  <c r="M68" i="25"/>
  <c r="J68" i="25"/>
  <c r="N68" i="25" s="1"/>
  <c r="I68" i="25"/>
  <c r="N67" i="25"/>
  <c r="M67" i="25"/>
  <c r="H67" i="25"/>
  <c r="G67" i="25"/>
  <c r="N66" i="25"/>
  <c r="M66" i="25"/>
  <c r="H66" i="25"/>
  <c r="G66" i="25"/>
  <c r="N65" i="25"/>
  <c r="M65" i="25"/>
  <c r="H65" i="25"/>
  <c r="G65" i="25"/>
  <c r="N64" i="25"/>
  <c r="M64" i="25"/>
  <c r="H64" i="25"/>
  <c r="G64" i="25"/>
  <c r="H63" i="25"/>
  <c r="J63" i="25" s="1"/>
  <c r="G63" i="25"/>
  <c r="I63" i="25" s="1"/>
  <c r="H62" i="25"/>
  <c r="J62" i="25" s="1"/>
  <c r="G62" i="25"/>
  <c r="I62" i="25" s="1"/>
  <c r="N61" i="25"/>
  <c r="M61" i="25"/>
  <c r="H61" i="25"/>
  <c r="G61" i="25"/>
  <c r="J60" i="25"/>
  <c r="N60" i="25" s="1"/>
  <c r="G60" i="25"/>
  <c r="I60" i="25" s="1"/>
  <c r="M60" i="25" s="1"/>
  <c r="N59" i="25"/>
  <c r="M59" i="25"/>
  <c r="H59" i="25"/>
  <c r="G59" i="25"/>
  <c r="J58" i="25"/>
  <c r="I58" i="25"/>
  <c r="N57" i="25"/>
  <c r="M57" i="25"/>
  <c r="H57" i="25"/>
  <c r="G57" i="25"/>
  <c r="N56" i="25"/>
  <c r="M56" i="25"/>
  <c r="H56" i="25"/>
  <c r="G56" i="25"/>
  <c r="N55" i="25"/>
  <c r="M55" i="25"/>
  <c r="H55" i="25"/>
  <c r="G55" i="25"/>
  <c r="N54" i="25"/>
  <c r="M54" i="25"/>
  <c r="H54" i="25"/>
  <c r="G54" i="25"/>
  <c r="H53" i="25"/>
  <c r="G53" i="25"/>
  <c r="N52" i="25"/>
  <c r="M52" i="25"/>
  <c r="H52" i="25"/>
  <c r="G52" i="25"/>
  <c r="N51" i="25"/>
  <c r="M51" i="25"/>
  <c r="H51" i="25"/>
  <c r="G51" i="25"/>
  <c r="N50" i="25"/>
  <c r="M50" i="25"/>
  <c r="H50" i="25"/>
  <c r="G50" i="25"/>
  <c r="M49" i="25"/>
  <c r="J49" i="25"/>
  <c r="N49" i="25" s="1"/>
  <c r="I49" i="25"/>
  <c r="N48" i="25"/>
  <c r="M48" i="25"/>
  <c r="H48" i="25"/>
  <c r="G48" i="25"/>
  <c r="N47" i="25"/>
  <c r="M47" i="25"/>
  <c r="H47" i="25"/>
  <c r="G47" i="25"/>
  <c r="N46" i="25"/>
  <c r="M46" i="25"/>
  <c r="H46" i="25"/>
  <c r="G46" i="25"/>
  <c r="N45" i="25"/>
  <c r="M45" i="25"/>
  <c r="H45" i="25"/>
  <c r="G45" i="25"/>
  <c r="N44" i="25"/>
  <c r="M44" i="25"/>
  <c r="H44" i="25"/>
  <c r="G44" i="25"/>
  <c r="N43" i="25"/>
  <c r="M43" i="25"/>
  <c r="H43" i="25"/>
  <c r="G43" i="25"/>
  <c r="N42" i="25"/>
  <c r="M42" i="25"/>
  <c r="H42" i="25"/>
  <c r="G42" i="25"/>
  <c r="N41" i="25"/>
  <c r="M41" i="25"/>
  <c r="H41" i="25"/>
  <c r="G41" i="25"/>
  <c r="H40" i="25"/>
  <c r="G40" i="25"/>
  <c r="H39" i="25"/>
  <c r="G39" i="25"/>
  <c r="N38" i="25"/>
  <c r="M38" i="25"/>
  <c r="H38" i="25"/>
  <c r="G38" i="25"/>
  <c r="N37" i="25"/>
  <c r="M37" i="25"/>
  <c r="H37" i="25"/>
  <c r="G37" i="25"/>
  <c r="H36" i="25"/>
  <c r="G36" i="25"/>
  <c r="M35" i="25"/>
  <c r="J35" i="25"/>
  <c r="N35" i="25" s="1"/>
  <c r="I35" i="25"/>
  <c r="H34" i="25"/>
  <c r="L34" i="25" s="1"/>
  <c r="N34" i="25" s="1"/>
  <c r="G34" i="25"/>
  <c r="K34" i="25" s="1"/>
  <c r="M34" i="25" s="1"/>
  <c r="N33" i="25"/>
  <c r="M33" i="25"/>
  <c r="H33" i="25"/>
  <c r="G33" i="25"/>
  <c r="N32" i="25"/>
  <c r="M32" i="25"/>
  <c r="H32" i="25"/>
  <c r="G32" i="25"/>
  <c r="H31" i="25"/>
  <c r="J31" i="25" s="1"/>
  <c r="N31" i="25" s="1"/>
  <c r="G31" i="25"/>
  <c r="I31" i="25" s="1"/>
  <c r="M31" i="25" s="1"/>
  <c r="N30" i="25"/>
  <c r="M30" i="25"/>
  <c r="H30" i="25"/>
  <c r="G30" i="25"/>
  <c r="N29" i="25"/>
  <c r="M29" i="25"/>
  <c r="H29" i="25"/>
  <c r="G29" i="25"/>
  <c r="N28" i="25"/>
  <c r="M28" i="25"/>
  <c r="H28" i="25"/>
  <c r="G28" i="25"/>
  <c r="N27" i="25"/>
  <c r="M27" i="25"/>
  <c r="H27" i="25"/>
  <c r="G27" i="25"/>
  <c r="N26" i="25"/>
  <c r="M26" i="25"/>
  <c r="H26" i="25"/>
  <c r="G26" i="25"/>
  <c r="N25" i="25"/>
  <c r="M25" i="25"/>
  <c r="H25" i="25"/>
  <c r="G25" i="25"/>
  <c r="N24" i="25"/>
  <c r="M24" i="25"/>
  <c r="H24" i="25"/>
  <c r="G24" i="25"/>
  <c r="N23" i="25"/>
  <c r="M23" i="25"/>
  <c r="H23" i="25"/>
  <c r="G23" i="25"/>
  <c r="H22" i="25"/>
  <c r="J22" i="25" s="1"/>
  <c r="N22" i="25" s="1"/>
  <c r="G22" i="25"/>
  <c r="I22" i="25" s="1"/>
  <c r="M22" i="25" s="1"/>
  <c r="H21" i="25"/>
  <c r="G21" i="25"/>
  <c r="N20" i="25"/>
  <c r="M20" i="25"/>
  <c r="H20" i="25"/>
  <c r="G20" i="25"/>
  <c r="J19" i="25"/>
  <c r="N19" i="25" s="1"/>
  <c r="H19" i="25"/>
  <c r="G19" i="25"/>
  <c r="I19" i="25" s="1"/>
  <c r="M19" i="25" s="1"/>
  <c r="H18" i="25"/>
  <c r="J18" i="25" s="1"/>
  <c r="N18" i="25" s="1"/>
  <c r="G18" i="25"/>
  <c r="I18" i="25" s="1"/>
  <c r="M18" i="25" s="1"/>
  <c r="N17" i="25"/>
  <c r="M17" i="25"/>
  <c r="H17" i="25"/>
  <c r="G17" i="25"/>
  <c r="H16" i="25"/>
  <c r="J16" i="25" s="1"/>
  <c r="N16" i="25" s="1"/>
  <c r="G16" i="25"/>
  <c r="I16" i="25" s="1"/>
  <c r="M16" i="25" s="1"/>
  <c r="I15" i="25"/>
  <c r="M15" i="25" s="1"/>
  <c r="H15" i="25"/>
  <c r="J15" i="25" s="1"/>
  <c r="N15" i="25" s="1"/>
  <c r="G15" i="25"/>
  <c r="N14" i="25"/>
  <c r="M14" i="25"/>
  <c r="H14" i="25"/>
  <c r="G14" i="25"/>
  <c r="H13" i="25"/>
  <c r="J13" i="25" s="1"/>
  <c r="G13" i="25"/>
  <c r="I13" i="25" s="1"/>
  <c r="H12" i="25"/>
  <c r="J12" i="25" s="1"/>
  <c r="G12" i="25"/>
  <c r="I12" i="25" s="1"/>
  <c r="H11" i="25"/>
  <c r="J11" i="25" s="1"/>
  <c r="G11" i="25"/>
  <c r="I11" i="25" s="1"/>
  <c r="H10" i="25"/>
  <c r="G10" i="25"/>
  <c r="I10" i="25" s="1"/>
  <c r="J9" i="25"/>
  <c r="I9" i="25"/>
  <c r="H8" i="25"/>
  <c r="G8" i="25"/>
  <c r="H7" i="25"/>
  <c r="J7" i="25" s="1"/>
  <c r="G7" i="25"/>
  <c r="I7" i="25" s="1"/>
  <c r="M7" i="25" s="1"/>
  <c r="T97" i="24"/>
  <c r="S97" i="24"/>
  <c r="R97" i="24"/>
  <c r="Q97" i="24"/>
  <c r="P97" i="24"/>
  <c r="O97" i="24"/>
  <c r="L92" i="24"/>
  <c r="K92" i="24"/>
  <c r="L89" i="24"/>
  <c r="K89" i="24"/>
  <c r="Z86" i="24"/>
  <c r="N86" i="24" s="1"/>
  <c r="AF86" i="24" s="1"/>
  <c r="Y86" i="24"/>
  <c r="M86" i="24" s="1"/>
  <c r="AE86" i="24" s="1"/>
  <c r="Z84" i="24"/>
  <c r="N84" i="24" s="1"/>
  <c r="AF84" i="24" s="1"/>
  <c r="Y84" i="24"/>
  <c r="M84" i="24" s="1"/>
  <c r="AE84" i="24" s="1"/>
  <c r="Z82" i="24"/>
  <c r="N82" i="24" s="1"/>
  <c r="AF82" i="24" s="1"/>
  <c r="Y82" i="24"/>
  <c r="M82" i="24" s="1"/>
  <c r="AE82" i="24" s="1"/>
  <c r="Z80" i="24"/>
  <c r="N80" i="24" s="1"/>
  <c r="AF80" i="24" s="1"/>
  <c r="Y80" i="24"/>
  <c r="M80" i="24" s="1"/>
  <c r="AE80" i="24" s="1"/>
  <c r="Z79" i="24"/>
  <c r="N79" i="24" s="1"/>
  <c r="AF79" i="24" s="1"/>
  <c r="Y79" i="24"/>
  <c r="M79" i="24" s="1"/>
  <c r="AE79" i="24" s="1"/>
  <c r="Z77" i="24"/>
  <c r="N77" i="24" s="1"/>
  <c r="AF77" i="24" s="1"/>
  <c r="Y77" i="24"/>
  <c r="M77" i="24" s="1"/>
  <c r="AE77" i="24" s="1"/>
  <c r="Z75" i="24"/>
  <c r="N75" i="24" s="1"/>
  <c r="AF75" i="24" s="1"/>
  <c r="Y75" i="24"/>
  <c r="M75" i="24" s="1"/>
  <c r="AE75" i="24" s="1"/>
  <c r="Z74" i="24"/>
  <c r="N74" i="24" s="1"/>
  <c r="AF74" i="24" s="1"/>
  <c r="Y74" i="24"/>
  <c r="M74" i="24" s="1"/>
  <c r="AE74" i="24" s="1"/>
  <c r="Z72" i="24"/>
  <c r="N72" i="24" s="1"/>
  <c r="AF72" i="24" s="1"/>
  <c r="Y72" i="24"/>
  <c r="M72" i="24" s="1"/>
  <c r="AE72" i="24" s="1"/>
  <c r="Z71" i="24"/>
  <c r="N71" i="24" s="1"/>
  <c r="AF71" i="24" s="1"/>
  <c r="Y71" i="24"/>
  <c r="M71" i="24" s="1"/>
  <c r="AE71" i="24" s="1"/>
  <c r="Z69" i="24"/>
  <c r="N69" i="24" s="1"/>
  <c r="AF69" i="24" s="1"/>
  <c r="Y69" i="24"/>
  <c r="M69" i="24" s="1"/>
  <c r="AE69" i="24" s="1"/>
  <c r="Z67" i="24"/>
  <c r="N67" i="24" s="1"/>
  <c r="AF67" i="24" s="1"/>
  <c r="Y67" i="24"/>
  <c r="M67" i="24" s="1"/>
  <c r="AE67" i="24" s="1"/>
  <c r="Y65" i="24"/>
  <c r="M65" i="24" s="1"/>
  <c r="AE65" i="24" s="1"/>
  <c r="X65" i="24"/>
  <c r="N65" i="24" s="1"/>
  <c r="AF65" i="24" s="1"/>
  <c r="Y64" i="24"/>
  <c r="M64" i="24" s="1"/>
  <c r="AE64" i="24" s="1"/>
  <c r="X64" i="24"/>
  <c r="N64" i="24" s="1"/>
  <c r="AF64" i="24" s="1"/>
  <c r="Y62" i="24"/>
  <c r="M62" i="24" s="1"/>
  <c r="AE62" i="24" s="1"/>
  <c r="X62" i="24"/>
  <c r="N62" i="24" s="1"/>
  <c r="AF62" i="24" s="1"/>
  <c r="Y60" i="24"/>
  <c r="M60" i="24" s="1"/>
  <c r="AE60" i="24" s="1"/>
  <c r="X60" i="24"/>
  <c r="N60" i="24" s="1"/>
  <c r="AF60" i="24" s="1"/>
  <c r="Y59" i="24"/>
  <c r="M59" i="24" s="1"/>
  <c r="AE59" i="24" s="1"/>
  <c r="X59" i="24"/>
  <c r="N59" i="24" s="1"/>
  <c r="AF59" i="24" s="1"/>
  <c r="Y57" i="24"/>
  <c r="M57" i="24" s="1"/>
  <c r="AE57" i="24" s="1"/>
  <c r="X57" i="24"/>
  <c r="N57" i="24" s="1"/>
  <c r="AF57" i="24" s="1"/>
  <c r="Y56" i="24"/>
  <c r="M56" i="24" s="1"/>
  <c r="AE56" i="24" s="1"/>
  <c r="X56" i="24"/>
  <c r="N56" i="24" s="1"/>
  <c r="AF56" i="24" s="1"/>
  <c r="Y54" i="24"/>
  <c r="M54" i="24" s="1"/>
  <c r="AE54" i="24" s="1"/>
  <c r="X54" i="24"/>
  <c r="N54" i="24" s="1"/>
  <c r="AF54" i="24" s="1"/>
  <c r="Y52" i="24"/>
  <c r="M52" i="24" s="1"/>
  <c r="AE52" i="24" s="1"/>
  <c r="X52" i="24"/>
  <c r="N52" i="24" s="1"/>
  <c r="AF52" i="24" s="1"/>
  <c r="Y50" i="24"/>
  <c r="M50" i="24" s="1"/>
  <c r="AE50" i="24" s="1"/>
  <c r="X50" i="24"/>
  <c r="N50" i="24" s="1"/>
  <c r="AF50" i="24" s="1"/>
  <c r="X49" i="24"/>
  <c r="N49" i="24" s="1"/>
  <c r="AF49" i="24" s="1"/>
  <c r="W49" i="24"/>
  <c r="M49" i="24" s="1"/>
  <c r="AE49" i="24" s="1"/>
  <c r="X47" i="24"/>
  <c r="N47" i="24" s="1"/>
  <c r="AF47" i="24" s="1"/>
  <c r="W47" i="24"/>
  <c r="M47" i="24" s="1"/>
  <c r="AE47" i="24" s="1"/>
  <c r="X45" i="24"/>
  <c r="N45" i="24" s="1"/>
  <c r="AF45" i="24" s="1"/>
  <c r="W45" i="24"/>
  <c r="M45" i="24" s="1"/>
  <c r="AE45" i="24" s="1"/>
  <c r="X44" i="24"/>
  <c r="N44" i="24" s="1"/>
  <c r="AF44" i="24" s="1"/>
  <c r="W44" i="24"/>
  <c r="M44" i="24" s="1"/>
  <c r="AE44" i="24" s="1"/>
  <c r="X42" i="24"/>
  <c r="N42" i="24" s="1"/>
  <c r="AF42" i="24" s="1"/>
  <c r="W42" i="24"/>
  <c r="M42" i="24" s="1"/>
  <c r="AE42" i="24" s="1"/>
  <c r="L37" i="24"/>
  <c r="K37" i="24"/>
  <c r="L36" i="24"/>
  <c r="AB35" i="24"/>
  <c r="N35" i="24" s="1"/>
  <c r="AF35" i="24" s="1"/>
  <c r="AA35" i="24"/>
  <c r="M35" i="24" s="1"/>
  <c r="AE35" i="24" s="1"/>
  <c r="L34" i="24"/>
  <c r="AB34" i="24" s="1"/>
  <c r="N34" i="24" s="1"/>
  <c r="AF34" i="24" s="1"/>
  <c r="K34" i="24"/>
  <c r="AA34" i="24" s="1"/>
  <c r="M34" i="24" s="1"/>
  <c r="AE34" i="24" s="1"/>
  <c r="AA33" i="24"/>
  <c r="M33" i="24" s="1"/>
  <c r="AE33" i="24" s="1"/>
  <c r="L33" i="24"/>
  <c r="AB33" i="24" s="1"/>
  <c r="N33" i="24" s="1"/>
  <c r="AF33" i="24" s="1"/>
  <c r="L32" i="24"/>
  <c r="AB32" i="24" s="1"/>
  <c r="N32" i="24" s="1"/>
  <c r="AF32" i="24" s="1"/>
  <c r="K32" i="24"/>
  <c r="AA32" i="24" s="1"/>
  <c r="M32" i="24" s="1"/>
  <c r="AE32" i="24" s="1"/>
  <c r="L31" i="24"/>
  <c r="AB31" i="24" s="1"/>
  <c r="N31" i="24" s="1"/>
  <c r="AF31" i="24" s="1"/>
  <c r="K31" i="24"/>
  <c r="AA31" i="24" s="1"/>
  <c r="M31" i="24" s="1"/>
  <c r="AE31" i="24" s="1"/>
  <c r="AB30" i="24"/>
  <c r="N30" i="24" s="1"/>
  <c r="AF30" i="24" s="1"/>
  <c r="AA30" i="24"/>
  <c r="M30" i="24" s="1"/>
  <c r="AE30" i="24" s="1"/>
  <c r="L29" i="24"/>
  <c r="L27" i="24"/>
  <c r="L26" i="24"/>
  <c r="K26" i="24"/>
  <c r="L25" i="24"/>
  <c r="K25" i="24"/>
  <c r="AD24" i="24"/>
  <c r="AC24" i="24"/>
  <c r="L23" i="24"/>
  <c r="L22" i="24"/>
  <c r="AB22" i="24" s="1"/>
  <c r="N22" i="24" s="1"/>
  <c r="AF22" i="24" s="1"/>
  <c r="K22" i="24"/>
  <c r="AA22" i="24" s="1"/>
  <c r="M22" i="24" s="1"/>
  <c r="AE22" i="24" s="1"/>
  <c r="L21" i="24"/>
  <c r="X21" i="24" s="1"/>
  <c r="N21" i="24" s="1"/>
  <c r="AF21" i="24" s="1"/>
  <c r="K21" i="24"/>
  <c r="Y21" i="24" s="1"/>
  <c r="M21" i="24" s="1"/>
  <c r="AE21" i="24" s="1"/>
  <c r="L20" i="24"/>
  <c r="Z20" i="24" s="1"/>
  <c r="N20" i="24" s="1"/>
  <c r="AF20" i="24" s="1"/>
  <c r="K20" i="24"/>
  <c r="Y20" i="24" s="1"/>
  <c r="M20" i="24" s="1"/>
  <c r="AE20" i="24" s="1"/>
  <c r="L19" i="24"/>
  <c r="AB19" i="24" s="1"/>
  <c r="N19" i="24" s="1"/>
  <c r="AF19" i="24" s="1"/>
  <c r="K19" i="24"/>
  <c r="AA19" i="24" s="1"/>
  <c r="M19" i="24" s="1"/>
  <c r="AE19" i="24" s="1"/>
  <c r="L18" i="24"/>
  <c r="AB18" i="24" s="1"/>
  <c r="N18" i="24" s="1"/>
  <c r="AF18" i="24" s="1"/>
  <c r="K18" i="24"/>
  <c r="AA18" i="24" s="1"/>
  <c r="M18" i="24" s="1"/>
  <c r="AE18" i="24" s="1"/>
  <c r="AB17" i="24"/>
  <c r="N17" i="24" s="1"/>
  <c r="AF17" i="24" s="1"/>
  <c r="AA17" i="24"/>
  <c r="M17" i="24" s="1"/>
  <c r="AE17" i="24" s="1"/>
  <c r="L16" i="24"/>
  <c r="V16" i="24" s="1"/>
  <c r="N16" i="24" s="1"/>
  <c r="AF16" i="24" s="1"/>
  <c r="K16" i="24"/>
  <c r="U16" i="24" s="1"/>
  <c r="M16" i="24" s="1"/>
  <c r="AE16" i="24" s="1"/>
  <c r="L15" i="24"/>
  <c r="X15" i="24" s="1"/>
  <c r="N15" i="24" s="1"/>
  <c r="AF15" i="24" s="1"/>
  <c r="K15" i="24"/>
  <c r="W15" i="24" s="1"/>
  <c r="M15" i="24" s="1"/>
  <c r="AE15" i="24" s="1"/>
  <c r="X14" i="24"/>
  <c r="N14" i="24" s="1"/>
  <c r="AF14" i="24" s="1"/>
  <c r="W14" i="24"/>
  <c r="M14" i="24" s="1"/>
  <c r="AE14" i="24" s="1"/>
  <c r="L13" i="24"/>
  <c r="X13" i="24" s="1"/>
  <c r="N13" i="24" s="1"/>
  <c r="AF13" i="24" s="1"/>
  <c r="K13" i="24"/>
  <c r="Y13" i="24" s="1"/>
  <c r="M13" i="24" s="1"/>
  <c r="AE13" i="24" s="1"/>
  <c r="L12" i="24"/>
  <c r="AB12" i="24" s="1"/>
  <c r="N12" i="24" s="1"/>
  <c r="AF12" i="24" s="1"/>
  <c r="K12" i="24"/>
  <c r="AA12" i="24" s="1"/>
  <c r="M12" i="24" s="1"/>
  <c r="AE12" i="24" s="1"/>
  <c r="V11" i="24"/>
  <c r="N11" i="24" s="1"/>
  <c r="AF11" i="24" s="1"/>
  <c r="U11" i="24"/>
  <c r="M11" i="24" s="1"/>
  <c r="AE11" i="24" s="1"/>
  <c r="V10" i="24"/>
  <c r="N10" i="24" s="1"/>
  <c r="AF10" i="24" s="1"/>
  <c r="U10" i="24"/>
  <c r="M10" i="24" s="1"/>
  <c r="AE10" i="24" s="1"/>
  <c r="H10" i="24"/>
  <c r="G10" i="24"/>
  <c r="V9" i="24"/>
  <c r="N9" i="24" s="1"/>
  <c r="AF9" i="24" s="1"/>
  <c r="U9" i="24"/>
  <c r="M9" i="24" s="1"/>
  <c r="AE9" i="24" s="1"/>
  <c r="H9" i="24"/>
  <c r="G9" i="24"/>
  <c r="V8" i="24"/>
  <c r="N8" i="24" s="1"/>
  <c r="AF8" i="24" s="1"/>
  <c r="U8" i="24"/>
  <c r="M8" i="24" s="1"/>
  <c r="AE8" i="24" s="1"/>
  <c r="J8" i="24"/>
  <c r="I8" i="24"/>
  <c r="AF7" i="24"/>
  <c r="AE7" i="24"/>
  <c r="L7" i="24"/>
  <c r="K7" i="24"/>
  <c r="I16" i="23"/>
  <c r="I15" i="23"/>
  <c r="I14" i="23"/>
  <c r="I13" i="23"/>
  <c r="I12" i="23"/>
  <c r="I11" i="23"/>
  <c r="I10" i="23"/>
  <c r="AD97" i="24" l="1"/>
  <c r="AF24" i="24"/>
  <c r="J10" i="25"/>
  <c r="AF97" i="24"/>
  <c r="I91" i="2" s="1"/>
  <c r="H302" i="25"/>
  <c r="L302" i="25"/>
  <c r="H215" i="25"/>
  <c r="G302" i="25"/>
  <c r="G304" i="25" s="1"/>
  <c r="L102" i="2"/>
  <c r="M102" i="2" s="1"/>
  <c r="I102" i="2"/>
  <c r="J102" i="2" s="1"/>
  <c r="AC97" i="24"/>
  <c r="AE24" i="24"/>
  <c r="AE97" i="24" s="1"/>
  <c r="I84" i="2" s="1"/>
  <c r="L215" i="25"/>
  <c r="N10" i="25"/>
  <c r="H304" i="25"/>
  <c r="N7" i="25"/>
  <c r="J302" i="25"/>
  <c r="N220" i="25"/>
  <c r="N302" i="25" s="1"/>
  <c r="K302" i="25"/>
  <c r="M261" i="25"/>
  <c r="J8" i="25"/>
  <c r="N8" i="25" s="1"/>
  <c r="K215" i="25"/>
  <c r="M10" i="25"/>
  <c r="M220" i="25"/>
  <c r="M302" i="25" s="1"/>
  <c r="I302" i="25"/>
  <c r="G215" i="25"/>
  <c r="I8" i="25"/>
  <c r="M8" i="25" s="1"/>
  <c r="M215" i="25" s="1"/>
  <c r="AA97" i="24"/>
  <c r="AB97" i="24"/>
  <c r="Z97" i="24"/>
  <c r="Y97" i="24"/>
  <c r="X97" i="24"/>
  <c r="K97" i="24"/>
  <c r="U97" i="24"/>
  <c r="X193" i="24"/>
  <c r="V97" i="24"/>
  <c r="L97" i="24"/>
  <c r="W97" i="24"/>
  <c r="F114" i="2"/>
  <c r="F112" i="2"/>
  <c r="F110" i="2"/>
  <c r="F108" i="2"/>
  <c r="F116" i="2" s="1"/>
  <c r="F106" i="2"/>
  <c r="F104" i="2"/>
  <c r="F102" i="2"/>
  <c r="K104" i="2"/>
  <c r="L106" i="2"/>
  <c r="M106" i="2" s="1"/>
  <c r="K110" i="2"/>
  <c r="K106" i="2"/>
  <c r="K112" i="2"/>
  <c r="F84" i="2"/>
  <c r="F87" i="2"/>
  <c r="F91" i="2"/>
  <c r="F93" i="2"/>
  <c r="F95" i="2"/>
  <c r="K87" i="2"/>
  <c r="K93" i="2"/>
  <c r="J87" i="2"/>
  <c r="F118" i="2"/>
  <c r="K118" i="2" s="1"/>
  <c r="M118" i="2"/>
  <c r="F60" i="2"/>
  <c r="F61" i="2"/>
  <c r="F64" i="2"/>
  <c r="F65" i="2"/>
  <c r="F69" i="2"/>
  <c r="F70" i="2"/>
  <c r="F71" i="2"/>
  <c r="F73" i="2"/>
  <c r="F16" i="2"/>
  <c r="F56" i="2" s="1"/>
  <c r="F17" i="2"/>
  <c r="F24" i="2"/>
  <c r="F25" i="2"/>
  <c r="F26" i="2"/>
  <c r="F28" i="2"/>
  <c r="F36" i="2"/>
  <c r="F40" i="2"/>
  <c r="F42" i="2"/>
  <c r="F44" i="2"/>
  <c r="F46" i="2"/>
  <c r="F48" i="2"/>
  <c r="F50" i="2"/>
  <c r="F54" i="2"/>
  <c r="K16" i="2"/>
  <c r="M16" i="2" s="1"/>
  <c r="K18" i="2"/>
  <c r="M18" i="2" s="1"/>
  <c r="K20" i="2"/>
  <c r="M20" i="2" s="1"/>
  <c r="K24" i="2"/>
  <c r="M24" i="2" s="1"/>
  <c r="K26" i="2"/>
  <c r="K28" i="2"/>
  <c r="K32" i="2"/>
  <c r="K36" i="2"/>
  <c r="K40" i="2"/>
  <c r="K42" i="2"/>
  <c r="K44" i="2"/>
  <c r="K46" i="2"/>
  <c r="K48" i="2"/>
  <c r="K50" i="2"/>
  <c r="M50" i="2" s="1"/>
  <c r="K54" i="2"/>
  <c r="K61" i="2"/>
  <c r="M61" i="2" s="1"/>
  <c r="K65" i="2"/>
  <c r="M65" i="2" s="1"/>
  <c r="K69" i="2"/>
  <c r="K70" i="2"/>
  <c r="L16" i="2"/>
  <c r="L56" i="2" s="1"/>
  <c r="L18" i="2"/>
  <c r="L20" i="2"/>
  <c r="L24" i="2"/>
  <c r="L26" i="2"/>
  <c r="L28" i="2"/>
  <c r="L32" i="2"/>
  <c r="M32" i="2" s="1"/>
  <c r="L36" i="2"/>
  <c r="L40" i="2"/>
  <c r="M40" i="2" s="1"/>
  <c r="L42" i="2"/>
  <c r="M42" i="2" s="1"/>
  <c r="L44" i="2"/>
  <c r="M44" i="2" s="1"/>
  <c r="L46" i="2"/>
  <c r="M46" i="2" s="1"/>
  <c r="L48" i="2"/>
  <c r="M48" i="2" s="1"/>
  <c r="L54" i="2"/>
  <c r="M54" i="2" s="1"/>
  <c r="L61" i="2"/>
  <c r="L65" i="2"/>
  <c r="L69" i="2"/>
  <c r="L70" i="2"/>
  <c r="I70" i="2"/>
  <c r="J70" i="2"/>
  <c r="J93" i="2"/>
  <c r="M70" i="2"/>
  <c r="I65" i="2"/>
  <c r="J65" i="2"/>
  <c r="J61" i="2"/>
  <c r="I69" i="2"/>
  <c r="J69" i="2" s="1"/>
  <c r="I40" i="2"/>
  <c r="J40" i="2"/>
  <c r="I54" i="2"/>
  <c r="J54" i="2" s="1"/>
  <c r="J50" i="2"/>
  <c r="I48" i="2"/>
  <c r="J48" i="2"/>
  <c r="I46" i="2"/>
  <c r="J46" i="2"/>
  <c r="I44" i="2"/>
  <c r="J44" i="2"/>
  <c r="J42" i="2"/>
  <c r="J36" i="2"/>
  <c r="I32" i="2"/>
  <c r="J32" i="2"/>
  <c r="I28" i="2"/>
  <c r="J28" i="2"/>
  <c r="I26" i="2"/>
  <c r="I24" i="2"/>
  <c r="J24" i="2"/>
  <c r="I20" i="2"/>
  <c r="J20" i="2" s="1"/>
  <c r="I18" i="2"/>
  <c r="J18" i="2"/>
  <c r="I16" i="2"/>
  <c r="J16" i="2"/>
  <c r="M26" i="2"/>
  <c r="M36" i="2"/>
  <c r="M69" i="2"/>
  <c r="M28" i="2"/>
  <c r="L304" i="25" l="1"/>
  <c r="F120" i="2"/>
  <c r="N215" i="25"/>
  <c r="K56" i="2"/>
  <c r="M56" i="2" s="1"/>
  <c r="I215" i="25"/>
  <c r="I304" i="25" s="1"/>
  <c r="K116" i="2"/>
  <c r="L93" i="2"/>
  <c r="M93" i="2" s="1"/>
  <c r="J106" i="2"/>
  <c r="L112" i="2"/>
  <c r="M112" i="2" s="1"/>
  <c r="L87" i="2"/>
  <c r="M87" i="2" s="1"/>
  <c r="L104" i="2"/>
  <c r="K304" i="25"/>
  <c r="J215" i="25"/>
  <c r="J304" i="25" s="1"/>
  <c r="L110" i="2"/>
  <c r="M110" i="2" s="1"/>
  <c r="J91" i="2"/>
  <c r="M97" i="24"/>
  <c r="G84" i="2" s="1"/>
  <c r="K84" i="2" s="1"/>
  <c r="K95" i="2" s="1"/>
  <c r="N97" i="24"/>
  <c r="G91" i="2" s="1"/>
  <c r="K91" i="2" s="1"/>
  <c r="J84" i="2"/>
  <c r="J104" i="2"/>
  <c r="M304" i="25" l="1"/>
  <c r="I60" i="2" s="1"/>
  <c r="G60" i="2"/>
  <c r="K60" i="2" s="1"/>
  <c r="H84" i="2"/>
  <c r="L84" i="2" s="1"/>
  <c r="H91" i="2"/>
  <c r="L91" i="2" s="1"/>
  <c r="M91" i="2" s="1"/>
  <c r="N304" i="25"/>
  <c r="I64" i="2" s="1"/>
  <c r="G64" i="2"/>
  <c r="K64" i="2" s="1"/>
  <c r="L116" i="2"/>
  <c r="M116" i="2" s="1"/>
  <c r="M104" i="2"/>
  <c r="L95" i="2"/>
  <c r="M84" i="2"/>
  <c r="M95" i="2" l="1"/>
  <c r="K73" i="2"/>
  <c r="K120" i="2" s="1"/>
  <c r="I29" i="6" s="1"/>
  <c r="I36" i="6" s="1"/>
  <c r="I39" i="6" s="1"/>
  <c r="I41" i="6" s="1"/>
  <c r="I42" i="6" s="1"/>
  <c r="J64" i="2"/>
  <c r="H64" i="2"/>
  <c r="L64" i="2" s="1"/>
  <c r="M64" i="2" s="1"/>
  <c r="J60" i="2"/>
  <c r="H60" i="2"/>
  <c r="L60" i="2" s="1"/>
  <c r="M60" i="2" l="1"/>
  <c r="L73" i="2"/>
  <c r="M73" i="2" l="1"/>
  <c r="L120" i="2"/>
  <c r="J29" i="6" l="1"/>
  <c r="M120" i="2"/>
  <c r="K29" i="6" l="1"/>
  <c r="J36" i="6"/>
  <c r="K36" i="6" s="1"/>
  <c r="J39" i="6"/>
  <c r="J41" i="6" s="1"/>
  <c r="J42" i="6" l="1"/>
  <c r="K42" i="6" s="1"/>
  <c r="K43" i="6" s="1"/>
  <c r="K44" i="6" s="1"/>
  <c r="K41" i="6"/>
  <c r="K3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H87" authorId="0" shapeId="0" xr:uid="{03FA0185-AF3F-4896-9951-FAA8E6951D4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only 50%, no supporting or measurement sheet</t>
        </r>
      </text>
    </comment>
    <comment ref="H93" authorId="0" shapeId="0" xr:uid="{2A1A47C4-B936-40B9-AC5F-3E40CF6B27EE}">
      <text>
        <r>
          <rPr>
            <b/>
            <sz val="9"/>
            <color indexed="81"/>
            <rFont val="Tahoma"/>
            <family val="2"/>
          </rPr>
          <t xml:space="preserve">Himal Kosala:
</t>
        </r>
        <r>
          <rPr>
            <sz val="9"/>
            <color indexed="81"/>
            <rFont val="Tahoma"/>
            <family val="2"/>
          </rPr>
          <t>only 50%, no supporting or measurement sheets</t>
        </r>
      </text>
    </comment>
  </commentList>
</comments>
</file>

<file path=xl/sharedStrings.xml><?xml version="1.0" encoding="utf-8"?>
<sst xmlns="http://schemas.openxmlformats.org/spreadsheetml/2006/main" count="1851" uniqueCount="718">
  <si>
    <t xml:space="preserve"> </t>
  </si>
  <si>
    <t>Item</t>
  </si>
  <si>
    <t xml:space="preserve">ITEM DESCRIPTION </t>
  </si>
  <si>
    <t xml:space="preserve">SUBCONTRACT SUM </t>
  </si>
  <si>
    <t>TWIC INVOICE</t>
  </si>
  <si>
    <t>TOTAL QUANTITY</t>
  </si>
  <si>
    <t>work
done 
(%)</t>
  </si>
  <si>
    <t>AMOUNT (AED)</t>
  </si>
  <si>
    <t>BOQ QTY</t>
  </si>
  <si>
    <t>Unit</t>
  </si>
  <si>
    <t>Cost Rate (AED)</t>
  </si>
  <si>
    <t>Amount (AED)</t>
  </si>
  <si>
    <t>Previous</t>
  </si>
  <si>
    <t xml:space="preserve">Total </t>
  </si>
  <si>
    <t>Total</t>
  </si>
  <si>
    <t xml:space="preserve">EPOXY, RESIN AND DUST SEALER FLOORING 
SYSTEM </t>
  </si>
  <si>
    <t>M²</t>
  </si>
  <si>
    <t>Skirting</t>
  </si>
  <si>
    <t xml:space="preserve">Anti Static Epoxy Skirting, in Electrical rooms (PA06) </t>
  </si>
  <si>
    <t>Mtr.</t>
  </si>
  <si>
    <t>EPOXY, RESIN AND DUST SEALER FLOORING 
SYSTEM   (CONT'D)</t>
  </si>
  <si>
    <t>GROUND LEVEL TO ROOF LEVEL</t>
  </si>
  <si>
    <t>2A</t>
  </si>
  <si>
    <t>2B</t>
  </si>
  <si>
    <t>2C</t>
  </si>
  <si>
    <t>D</t>
  </si>
  <si>
    <t>2D</t>
  </si>
  <si>
    <t>2E</t>
  </si>
  <si>
    <t>2F</t>
  </si>
  <si>
    <t>EPOXY, RESIN AND DUST SEALER FLOORING (CONT'D)</t>
  </si>
  <si>
    <t xml:space="preserve">Staircase Finishes </t>
  </si>
  <si>
    <t>3A</t>
  </si>
  <si>
    <t xml:space="preserve">Car Parking Finishes </t>
  </si>
  <si>
    <t>3B</t>
  </si>
  <si>
    <t xml:space="preserve">Car Park Markings </t>
  </si>
  <si>
    <t>3C</t>
  </si>
  <si>
    <t>3D</t>
  </si>
  <si>
    <t>Ditto, in single head directional arrows</t>
  </si>
  <si>
    <t>Nos</t>
  </si>
  <si>
    <t>3E</t>
  </si>
  <si>
    <t xml:space="preserve">Ditto, in double head directional arrows </t>
  </si>
  <si>
    <t>3F</t>
  </si>
  <si>
    <t>3G</t>
  </si>
  <si>
    <t xml:space="preserve">Ditto, in handicap sign to floor </t>
  </si>
  <si>
    <t>3H</t>
  </si>
  <si>
    <t xml:space="preserve">Curb Paint </t>
  </si>
  <si>
    <t>3J</t>
  </si>
  <si>
    <t xml:space="preserve">Curb paint (M60/182) </t>
  </si>
  <si>
    <t xml:space="preserve">RESIN FLOORING </t>
  </si>
  <si>
    <t>Anti Static Epoxy floor paint, in Electrical rooms (PA06)</t>
  </si>
  <si>
    <t>Dust sealer applied direct to power float concrete floor 
finish within all car park areas (PA.01)</t>
  </si>
  <si>
    <t xml:space="preserve">Hot applied Rommco thermosetting plastic traffic coating 
system in car parking lines to engineer and authority 
approval </t>
  </si>
  <si>
    <t xml:space="preserve">Ditto, in car park numbering comprising up to 3 digits 
painted on floors </t>
  </si>
  <si>
    <t xml:space="preserve">Ditto, in road marking stripe (buffer zones) 
Curb Paint </t>
  </si>
  <si>
    <t>Fondue Scope (KITCHEN AREAS)</t>
  </si>
  <si>
    <t>Total Amount for Original Scope of Works in AED</t>
  </si>
  <si>
    <t xml:space="preserve">VARIATION ITEMS </t>
  </si>
  <si>
    <t xml:space="preserve">Heavy duty solvent free Dust Sealer floor paint directly on 
concrete finish, in all Staircase (PA.03)                                                        </t>
  </si>
  <si>
    <t xml:space="preserve">Heavy duty solvent free Dust Sealer floor paint directly on 
concrete finish, in Plant rooms &amp; Store (PA03)                                                      </t>
  </si>
  <si>
    <t xml:space="preserve">Heavy duty solvent free Dust Sealer Skirting, in Plant 
rooms &amp; Store (PA03)                                                                                    </t>
  </si>
  <si>
    <t xml:space="preserve">Heavy duty solvent free Dust Sealer floor paint directly on 
concrete finish, in IT/Telecom rooms (PA03)                                                 </t>
  </si>
  <si>
    <t>6B</t>
  </si>
  <si>
    <t>7A</t>
  </si>
  <si>
    <t>6D</t>
  </si>
  <si>
    <t>Combined Total Amount in AED</t>
  </si>
  <si>
    <t>1 COAT</t>
  </si>
  <si>
    <t>B2 TO ROOF LEVEL</t>
  </si>
  <si>
    <t>ONE COAT</t>
  </si>
  <si>
    <t>RETOUCH</t>
  </si>
  <si>
    <t>Current</t>
  </si>
  <si>
    <t>Head Contractor : Khansaheb Civil Engineering LLC</t>
  </si>
  <si>
    <t>Sub Contractor : TWIC Insulation</t>
  </si>
  <si>
    <t>SI</t>
  </si>
  <si>
    <t xml:space="preserve">LEVEL </t>
  </si>
  <si>
    <t xml:space="preserve">ROOM </t>
  </si>
  <si>
    <t>AREA (MM2)</t>
  </si>
  <si>
    <t>SKIRTING  (MM)</t>
  </si>
  <si>
    <t>AREA (M²)</t>
  </si>
  <si>
    <t>SKIRTING  (M)</t>
  </si>
  <si>
    <t>B1</t>
  </si>
  <si>
    <t>L5</t>
  </si>
  <si>
    <t xml:space="preserve">For:   TWIC INSULATION MATERIALS SUPPLY LLC </t>
  </si>
  <si>
    <t>IBAN : AE81 0400 0002 4296 2063 001</t>
  </si>
  <si>
    <t>Swift Address: NRAKAEAK</t>
  </si>
  <si>
    <t>Account No. 0024 529591 001</t>
  </si>
  <si>
    <t>Account Currency :AED</t>
  </si>
  <si>
    <t>Bank address : MAKTOUM STREET, DUBAI</t>
  </si>
  <si>
    <t>Bank Name : RAKBANK</t>
  </si>
  <si>
    <t>Bank Transfer to:</t>
  </si>
  <si>
    <t>TWIC INSULATION MATERIALS SUPPLY LLC</t>
  </si>
  <si>
    <t>Cheque Payable to:</t>
  </si>
  <si>
    <t>Email : projects@triconconstruction.ae / twic@eim.ae</t>
  </si>
  <si>
    <t>PO BOX 20496, Dubai , United Arab Emirates, Phone : +971-4-5807877</t>
  </si>
  <si>
    <t>TWIC Insulation Materials Supply LLC</t>
  </si>
  <si>
    <t>Total Payable (AED) Inclusive of VAT</t>
  </si>
  <si>
    <t>Total Previously released</t>
  </si>
  <si>
    <t>Payment Due (Incl. VAT)</t>
  </si>
  <si>
    <t>Rate</t>
  </si>
  <si>
    <t>VAT Amount</t>
  </si>
  <si>
    <t>Net Certified (Excl. VAT)</t>
  </si>
  <si>
    <t xml:space="preserve">Less : Retention </t>
  </si>
  <si>
    <t>Total (Net of Advances Recovery)</t>
  </si>
  <si>
    <t>Less: Advance Recovery</t>
  </si>
  <si>
    <t>Work Done To Date (A)</t>
  </si>
  <si>
    <t>Value of Work Done - Dorchester Hotel &amp; Residences at Plot 18</t>
  </si>
  <si>
    <t>Total Claimed AED</t>
  </si>
  <si>
    <t>Certified Previous AED</t>
  </si>
  <si>
    <t>Contract Amount</t>
  </si>
  <si>
    <t>Particulars</t>
  </si>
  <si>
    <t>Epoxy Resin and Dust Sealer</t>
  </si>
  <si>
    <t>Nature of Work</t>
  </si>
  <si>
    <t>'100315259000003</t>
  </si>
  <si>
    <t>TWIC  VAT TRN</t>
  </si>
  <si>
    <t>100240059400003</t>
  </si>
  <si>
    <t>CLIENT (KCE) VAT TRN</t>
  </si>
  <si>
    <t xml:space="preserve">        '100240059400003</t>
  </si>
  <si>
    <t xml:space="preserve">VAT TRN </t>
  </si>
  <si>
    <t>LOI 201A22002/SW/ARM/163</t>
  </si>
  <si>
    <t xml:space="preserve">Contract </t>
  </si>
  <si>
    <t>Phone : +9714-6057200</t>
  </si>
  <si>
    <t>Valuation Month</t>
  </si>
  <si>
    <t>UNITED ARAB EMIRATES</t>
  </si>
  <si>
    <t>Certificate  #</t>
  </si>
  <si>
    <t xml:space="preserve">P.O. BOX 2716, Dubai </t>
  </si>
  <si>
    <t>Due Date</t>
  </si>
  <si>
    <t>AL RASHIDIYA</t>
  </si>
  <si>
    <t xml:space="preserve">Invoice Date </t>
  </si>
  <si>
    <t>M/s KHANSAHEB CIVIL ENGINEERING L.L.C.</t>
  </si>
  <si>
    <t>Invoice #</t>
  </si>
  <si>
    <t>To,</t>
  </si>
  <si>
    <t>PROGRESS CLAIM - PROFORMA INVOICE</t>
  </si>
  <si>
    <t>M/s TWIC INSULATION MATERIALS SUPPLY LLC</t>
  </si>
  <si>
    <t>INSULATION MATERIALS SUPPLY</t>
  </si>
  <si>
    <t>TWIC</t>
  </si>
  <si>
    <t>8C</t>
  </si>
  <si>
    <t>Supply and application of Nitocote HT120 epoxy floor coating to floor areas</t>
  </si>
  <si>
    <t>8E</t>
  </si>
  <si>
    <t>Supply and application of Nitocote HT120 skirting to 100mm high where Nitocote HT120 used at floor areas</t>
  </si>
  <si>
    <t>Total Amount for Kitchen related flooring Works in AED</t>
  </si>
  <si>
    <t xml:space="preserve">Subject                     :   EPOXY, RESIN AND DUST SEALER FLOORING SYSTEM </t>
  </si>
  <si>
    <t>Sub Contractor       :   TWIC INSULATION</t>
  </si>
  <si>
    <t>Main Contractor      :   KHANSAHEB</t>
  </si>
  <si>
    <t>PROJECT                 :   DORCHESTER PLOT BB.B03.018, BUSINESS BAY, DUBAI - UAE</t>
  </si>
  <si>
    <t>PROJECT BOQ SUMMARY SHEET</t>
  </si>
  <si>
    <t>8B</t>
  </si>
  <si>
    <t>8D</t>
  </si>
  <si>
    <t>SubTotal Amount for VARIATION Scope of Works in AED</t>
  </si>
  <si>
    <t>ADDITIONAL WORKS:  EI 11 K129 SK dm 204 from 201A22002 Kitchen Scope Floor Finishes</t>
  </si>
  <si>
    <t>LS</t>
  </si>
  <si>
    <t>Historical debts from Roberts JV as agreed with OMNIYAT</t>
  </si>
  <si>
    <r>
      <t xml:space="preserve">Supply and application of Mastertop 1205 epoxy floor coating at Plant rooms &amp; Store
</t>
    </r>
    <r>
      <rPr>
        <sz val="12"/>
        <color rgb="FFFF0000"/>
        <rFont val="Arial"/>
        <family val="2"/>
      </rPr>
      <t>Based on SI-000243</t>
    </r>
  </si>
  <si>
    <r>
      <t xml:space="preserve">Supply and application of Mastertop 1205 epoxy floor coating to concrete finish, in all Staircase                                                        </t>
    </r>
    <r>
      <rPr>
        <sz val="12"/>
        <color rgb="FFFF0000"/>
        <rFont val="Arial"/>
        <family val="2"/>
      </rPr>
      <t>Based on SI-000145</t>
    </r>
  </si>
  <si>
    <r>
      <t>Fully sealed, seamless self - levelling resin system; 
including 100mm seamless cove to all surrounding wall 
faces.</t>
    </r>
    <r>
      <rPr>
        <sz val="12"/>
        <color rgb="FFFF0000"/>
        <rFont val="Arial"/>
        <family val="2"/>
      </rPr>
      <t xml:space="preserve"> (UCRETE MF 4MM THICK)</t>
    </r>
  </si>
  <si>
    <r>
      <t xml:space="preserve">Supply and application of 100mm high skirting at areas where Ucrete flooring is applied at floor areas </t>
    </r>
    <r>
      <rPr>
        <sz val="12"/>
        <color rgb="FFFF0000"/>
        <rFont val="Arial"/>
        <family val="2"/>
      </rPr>
      <t>(UCRETE RG 4MM THICK)</t>
    </r>
  </si>
  <si>
    <t xml:space="preserve">Heavy duty solvent free Dust Sealer Skirting, in IT/Telecom rooms (PA03)                                                                                              </t>
  </si>
  <si>
    <t>L10</t>
  </si>
  <si>
    <t>L11</t>
  </si>
  <si>
    <t>L12</t>
  </si>
  <si>
    <t>L13</t>
  </si>
  <si>
    <t>L14</t>
  </si>
  <si>
    <t>L15</t>
  </si>
  <si>
    <t>L16</t>
  </si>
  <si>
    <t>L2</t>
  </si>
  <si>
    <t>L3</t>
  </si>
  <si>
    <t>FF LOBBY</t>
  </si>
  <si>
    <t>L4</t>
  </si>
  <si>
    <t>HOUSEKEEPING LOBBY</t>
  </si>
  <si>
    <t>P-B1-064</t>
  </si>
  <si>
    <t>P-B1-144</t>
  </si>
  <si>
    <t>P-B1-117</t>
  </si>
  <si>
    <t>BIN STORE</t>
  </si>
  <si>
    <t>L17</t>
  </si>
  <si>
    <t>L18</t>
  </si>
  <si>
    <t>L19</t>
  </si>
  <si>
    <t>L20</t>
  </si>
  <si>
    <t>L21</t>
  </si>
  <si>
    <t>L22</t>
  </si>
  <si>
    <t>L23</t>
  </si>
  <si>
    <t>L24</t>
  </si>
  <si>
    <t>P-GF-015</t>
  </si>
  <si>
    <t>BREECHING INLET</t>
  </si>
  <si>
    <t>P-02-006</t>
  </si>
  <si>
    <t>P-02-005</t>
  </si>
  <si>
    <t>WM ROOM</t>
  </si>
  <si>
    <t>P-03-008</t>
  </si>
  <si>
    <t>P-05-007</t>
  </si>
  <si>
    <t>PLANT ROOM</t>
  </si>
  <si>
    <t>R-23-035</t>
  </si>
  <si>
    <t>BMU STORAGE</t>
  </si>
  <si>
    <t>LIFT MACHINE ROOM</t>
  </si>
  <si>
    <t>R-32-009</t>
  </si>
  <si>
    <t>PROJECT NAME: DORCHESTER COLLECTION AT Plot 18, Plot BB. B03.018, Dubai</t>
  </si>
  <si>
    <t>Head Contractor : KHANSAHEB CIVIL ENGINEERING</t>
  </si>
  <si>
    <t>Sub Contractor : TWIC INSULATION</t>
  </si>
  <si>
    <t xml:space="preserve">HOTEL EPOXY FLOOR COATING TO BOH ROOMS </t>
  </si>
  <si>
    <t xml:space="preserve">TOTAL </t>
  </si>
  <si>
    <t xml:space="preserve">PREVIOUSLY COMPLETED </t>
  </si>
  <si>
    <t>SI.</t>
  </si>
  <si>
    <t xml:space="preserve">NAME </t>
  </si>
  <si>
    <t>AREA (m2)</t>
  </si>
  <si>
    <t>SKIRTING (m)</t>
  </si>
  <si>
    <t>AREA</t>
  </si>
  <si>
    <t xml:space="preserve">SKIRTING </t>
  </si>
  <si>
    <t>B2</t>
  </si>
  <si>
    <t>P-B2-032</t>
  </si>
  <si>
    <t>ROOM SERVICE SUPPORT AREA</t>
  </si>
  <si>
    <t>P-B1-007</t>
  </si>
  <si>
    <t xml:space="preserve">GREASE TRAP </t>
  </si>
  <si>
    <t>P-B1-008</t>
  </si>
  <si>
    <t>LIFT LOBBY</t>
  </si>
  <si>
    <t>P-B1-010</t>
  </si>
  <si>
    <t>CEFROOM 5</t>
  </si>
  <si>
    <t>P-B1-012</t>
  </si>
  <si>
    <t xml:space="preserve">FRESH AIR PLENUM </t>
  </si>
  <si>
    <t>P-B1-013</t>
  </si>
  <si>
    <t>WATER FILTRATION PUMP ROOM</t>
  </si>
  <si>
    <t>P-B1-088</t>
  </si>
  <si>
    <t xml:space="preserve">FF LOBBY </t>
  </si>
  <si>
    <t>P-B1-090</t>
  </si>
  <si>
    <t>MECH ROOM</t>
  </si>
  <si>
    <t>P-B1-094</t>
  </si>
  <si>
    <t>FTR</t>
  </si>
  <si>
    <t>P-B1-098</t>
  </si>
  <si>
    <t>GENERATOR ROOM</t>
  </si>
  <si>
    <t>P-B1-099</t>
  </si>
  <si>
    <t xml:space="preserve">EA PLENUM ROOM </t>
  </si>
  <si>
    <t>P-B1-100</t>
  </si>
  <si>
    <t>FAN PUMP ROOM</t>
  </si>
  <si>
    <t>P-B1-101</t>
  </si>
  <si>
    <t>FUEL TANK</t>
  </si>
  <si>
    <t>P-B1-104</t>
  </si>
  <si>
    <t>BOILER ROOM</t>
  </si>
  <si>
    <t>P-B1-106</t>
  </si>
  <si>
    <t xml:space="preserve">CEF ROOM 6 </t>
  </si>
  <si>
    <t>P-B1-110</t>
  </si>
  <si>
    <t>PUMB ROOM  W.F</t>
  </si>
  <si>
    <t>P-B1-113</t>
  </si>
  <si>
    <t>IRRIGATION TANK &amp; PUMP ROOM</t>
  </si>
  <si>
    <t>P-B1-115</t>
  </si>
  <si>
    <t>CEF ROOM 4</t>
  </si>
  <si>
    <t>P-B1-116</t>
  </si>
  <si>
    <t>EA PLENUM ROOM 3</t>
  </si>
  <si>
    <t>P-B1-120</t>
  </si>
  <si>
    <t>WM</t>
  </si>
  <si>
    <t>P-B1-123</t>
  </si>
  <si>
    <t>STAIR-1 CORRIDOR</t>
  </si>
  <si>
    <t>P-B1-143</t>
  </si>
  <si>
    <t>BALANCING TANK</t>
  </si>
  <si>
    <t>STAIR  2 CORRIDOR AND RAMP</t>
  </si>
  <si>
    <t>RECYCLING  CORRIDOR AND RAMP</t>
  </si>
  <si>
    <t>FAN ROOM  CORRIDOR AND RAMP</t>
  </si>
  <si>
    <t>RECEVING RAMP</t>
  </si>
  <si>
    <t>G</t>
  </si>
  <si>
    <t>P-GF-001</t>
  </si>
  <si>
    <t>SECURITY &amp; EQUIPMENT ROOM</t>
  </si>
  <si>
    <t>P-GF-002</t>
  </si>
  <si>
    <t>CORRIDR</t>
  </si>
  <si>
    <t>P-GF-003</t>
  </si>
  <si>
    <t>ETS ROOM</t>
  </si>
  <si>
    <t>P-GF-004</t>
  </si>
  <si>
    <t>BOH CIRCULATION</t>
  </si>
  <si>
    <t>P-GF-005</t>
  </si>
  <si>
    <t xml:space="preserve">ETS CONTROL </t>
  </si>
  <si>
    <t>P-GF-006</t>
  </si>
  <si>
    <t>PRESSURE</t>
  </si>
  <si>
    <t>P-GF-014</t>
  </si>
  <si>
    <t xml:space="preserve">WM ROOM </t>
  </si>
  <si>
    <t>P-GF-017</t>
  </si>
  <si>
    <t>P-GF-021</t>
  </si>
  <si>
    <t>P-GF-022</t>
  </si>
  <si>
    <t>P-GF-037</t>
  </si>
  <si>
    <t>SUBSTATION</t>
  </si>
  <si>
    <t xml:space="preserve">P-GF-041 </t>
  </si>
  <si>
    <t>EGRESS CIRCULATION</t>
  </si>
  <si>
    <t>P-GF-055</t>
  </si>
  <si>
    <t>P-GF-056</t>
  </si>
  <si>
    <t>FTR ROOM</t>
  </si>
  <si>
    <t>P-GF-071</t>
  </si>
  <si>
    <t>P-GF-072</t>
  </si>
  <si>
    <t>FIRE COMMAND CENTER</t>
  </si>
  <si>
    <t>P-GF-080</t>
  </si>
  <si>
    <t xml:space="preserve">FTR </t>
  </si>
  <si>
    <t>L1</t>
  </si>
  <si>
    <t>P-01-002</t>
  </si>
  <si>
    <t>PLANT</t>
  </si>
  <si>
    <t>P-01-003</t>
  </si>
  <si>
    <t>P-01-006</t>
  </si>
  <si>
    <t>P-01-010</t>
  </si>
  <si>
    <t>P-01-013</t>
  </si>
  <si>
    <t xml:space="preserve">PR CORRIDOR </t>
  </si>
  <si>
    <t>P-01-016</t>
  </si>
  <si>
    <t>DIMMER ROOM</t>
  </si>
  <si>
    <t>P-01-024</t>
  </si>
  <si>
    <t>STORE</t>
  </si>
  <si>
    <t>P-02-004</t>
  </si>
  <si>
    <t>P-02-013</t>
  </si>
  <si>
    <t>P-02-016</t>
  </si>
  <si>
    <t>P-02-027</t>
  </si>
  <si>
    <t>CORRIDOR</t>
  </si>
  <si>
    <t>P-03-001</t>
  </si>
  <si>
    <t>MEP CORRIDOR</t>
  </si>
  <si>
    <t>P-03-002</t>
  </si>
  <si>
    <t>POOL PLANT</t>
  </si>
  <si>
    <t>P-03-006</t>
  </si>
  <si>
    <t>AHU FOR RETAIL / F&amp;B UNITS &amp; ADJACENT ROOM</t>
  </si>
  <si>
    <t>P-03-009</t>
  </si>
  <si>
    <t>P-03-027</t>
  </si>
  <si>
    <t>PLANT SPACE</t>
  </si>
  <si>
    <t>P-03-028</t>
  </si>
  <si>
    <t>P-03-030</t>
  </si>
  <si>
    <t>MEP</t>
  </si>
  <si>
    <t>P-05-008</t>
  </si>
  <si>
    <t>TELECOM ROOM</t>
  </si>
  <si>
    <t>P-05-020</t>
  </si>
  <si>
    <t>L7</t>
  </si>
  <si>
    <t>L8</t>
  </si>
  <si>
    <t>H-08-003</t>
  </si>
  <si>
    <t>L9</t>
  </si>
  <si>
    <t>H-09-003</t>
  </si>
  <si>
    <t>H-10-003</t>
  </si>
  <si>
    <t>H-11-003</t>
  </si>
  <si>
    <t>H-12-003</t>
  </si>
  <si>
    <t>H-13-003</t>
  </si>
  <si>
    <t xml:space="preserve">  </t>
  </si>
  <si>
    <t>H-14-003</t>
  </si>
  <si>
    <t>H-15-003</t>
  </si>
  <si>
    <t>H-16-003</t>
  </si>
  <si>
    <t>L17 (OME L18)</t>
  </si>
  <si>
    <t>H-18-003</t>
  </si>
  <si>
    <t xml:space="preserve">MEP PLANT ROOM </t>
  </si>
  <si>
    <t>L18  (OME L19)</t>
  </si>
  <si>
    <t>H-19-003</t>
  </si>
  <si>
    <t xml:space="preserve">AHU FOR F&amp;B HX ROOM </t>
  </si>
  <si>
    <t xml:space="preserve">FIRE PUMP ROOM </t>
  </si>
  <si>
    <t>H-18-012</t>
  </si>
  <si>
    <t>FIRE PUMP TANK</t>
  </si>
  <si>
    <t>AUH ROOM-BAR</t>
  </si>
  <si>
    <t>H-20-001</t>
  </si>
  <si>
    <t>H-20-003</t>
  </si>
  <si>
    <t>H-21-001</t>
  </si>
  <si>
    <t>H-21-003</t>
  </si>
  <si>
    <t>H-22-001</t>
  </si>
  <si>
    <t>H-22-003</t>
  </si>
  <si>
    <t>H-23-003</t>
  </si>
  <si>
    <t>H-24-003</t>
  </si>
  <si>
    <t>L25</t>
  </si>
  <si>
    <t>H-25-003</t>
  </si>
  <si>
    <t>L26</t>
  </si>
  <si>
    <t>H-26-003</t>
  </si>
  <si>
    <t>L27</t>
  </si>
  <si>
    <t>H-27-003</t>
  </si>
  <si>
    <t>L28</t>
  </si>
  <si>
    <t>L28 (OME L29)</t>
  </si>
  <si>
    <t>H-29-001</t>
  </si>
  <si>
    <t>H-29-003</t>
  </si>
  <si>
    <t>H-29-011</t>
  </si>
  <si>
    <t>MECH PLANT FOR GYM&amp;SPA</t>
  </si>
  <si>
    <t>H-29-012</t>
  </si>
  <si>
    <t xml:space="preserve">POOL PLANT </t>
  </si>
  <si>
    <t>H-29-039</t>
  </si>
  <si>
    <t>H-29-040</t>
  </si>
  <si>
    <t xml:space="preserve">GSM </t>
  </si>
  <si>
    <t>H-29-041</t>
  </si>
  <si>
    <t>L 29 (OME L30)</t>
  </si>
  <si>
    <t>H-30-001</t>
  </si>
  <si>
    <t>H-30-013</t>
  </si>
  <si>
    <t>L 30 (OME L31)</t>
  </si>
  <si>
    <t>H-31-001</t>
  </si>
  <si>
    <t>MEP ROOF PLANT</t>
  </si>
  <si>
    <t>L 31(OME L32)</t>
  </si>
  <si>
    <t>H-32-001</t>
  </si>
  <si>
    <t xml:space="preserve">LIFT MACHINE ROOM </t>
  </si>
  <si>
    <t>H-32-002</t>
  </si>
  <si>
    <t>H-32-003</t>
  </si>
  <si>
    <t>L31(OME L32)</t>
  </si>
  <si>
    <t>HOTEL EPOXY FLOOR COATING TO BOH ROOMS</t>
  </si>
  <si>
    <t>TOTAL</t>
  </si>
  <si>
    <t>PREVIOUSLY COMPLETED</t>
  </si>
  <si>
    <t>L 6</t>
  </si>
  <si>
    <t>R-06-002</t>
  </si>
  <si>
    <t>R-06-008</t>
  </si>
  <si>
    <t xml:space="preserve">HOUSE KEEPING LOBBY </t>
  </si>
  <si>
    <t>L6</t>
  </si>
  <si>
    <t>TELECOM</t>
  </si>
  <si>
    <t>R-06-013</t>
  </si>
  <si>
    <t>EMPOWER METER</t>
  </si>
  <si>
    <t>L 7</t>
  </si>
  <si>
    <t>R-07-002</t>
  </si>
  <si>
    <t>R-07-013</t>
  </si>
  <si>
    <t>L 8</t>
  </si>
  <si>
    <t>R-08-002</t>
  </si>
  <si>
    <t>R-08-013</t>
  </si>
  <si>
    <t>L 9</t>
  </si>
  <si>
    <t>R-09-002</t>
  </si>
  <si>
    <t>R-09-013</t>
  </si>
  <si>
    <t>L 10</t>
  </si>
  <si>
    <t>R-10-002</t>
  </si>
  <si>
    <t>R-10-013</t>
  </si>
  <si>
    <t>R-10-014</t>
  </si>
  <si>
    <t>BMU EXTERNAL STORAGE</t>
  </si>
  <si>
    <t>L 11</t>
  </si>
  <si>
    <t>R-11-002</t>
  </si>
  <si>
    <t>R-11-013</t>
  </si>
  <si>
    <t>L 12</t>
  </si>
  <si>
    <t>R-12-002</t>
  </si>
  <si>
    <t>R-12-013</t>
  </si>
  <si>
    <t>L 13</t>
  </si>
  <si>
    <t>R-13-002</t>
  </si>
  <si>
    <t>R-13-013</t>
  </si>
  <si>
    <t>L 14</t>
  </si>
  <si>
    <t>R-14-002</t>
  </si>
  <si>
    <t>R-14-013</t>
  </si>
  <si>
    <t>L 15</t>
  </si>
  <si>
    <t>R-15-002</t>
  </si>
  <si>
    <t>R-15-013</t>
  </si>
  <si>
    <t>L 16</t>
  </si>
  <si>
    <t>R-16-002</t>
  </si>
  <si>
    <t>R-16-013</t>
  </si>
  <si>
    <t>L 17</t>
  </si>
  <si>
    <t>R-17-002</t>
  </si>
  <si>
    <t>ELECTRICAL ROOM</t>
  </si>
  <si>
    <t>R-17-013</t>
  </si>
  <si>
    <t>L 18</t>
  </si>
  <si>
    <t>R-18-002</t>
  </si>
  <si>
    <t>R-18-013</t>
  </si>
  <si>
    <t>L 19</t>
  </si>
  <si>
    <t>R-19-002</t>
  </si>
  <si>
    <t>R-19-013</t>
  </si>
  <si>
    <t>L 20</t>
  </si>
  <si>
    <t>R-20-002</t>
  </si>
  <si>
    <t>R-20-013</t>
  </si>
  <si>
    <t>L 21</t>
  </si>
  <si>
    <t>R-21-002</t>
  </si>
  <si>
    <t>R-21-013</t>
  </si>
  <si>
    <t>L 22</t>
  </si>
  <si>
    <t>R-22-002</t>
  </si>
  <si>
    <t>R-22-013</t>
  </si>
  <si>
    <t>L23(OME L24)</t>
  </si>
  <si>
    <t>R-23-001</t>
  </si>
  <si>
    <t>R-23-002</t>
  </si>
  <si>
    <t>R-23-008</t>
  </si>
  <si>
    <t>R-23-009</t>
  </si>
  <si>
    <t>R-23-010</t>
  </si>
  <si>
    <t>R-23-015</t>
  </si>
  <si>
    <t xml:space="preserve">PLANT ROOM </t>
  </si>
  <si>
    <t>R-23-016</t>
  </si>
  <si>
    <t>R-23-034</t>
  </si>
  <si>
    <t>LIFT 27 CORRIDOR</t>
  </si>
  <si>
    <t>R-24-001</t>
  </si>
  <si>
    <t>R-24-002</t>
  </si>
  <si>
    <t>R-24-008</t>
  </si>
  <si>
    <t>R-24-013</t>
  </si>
  <si>
    <t>R-25-001</t>
  </si>
  <si>
    <t>R-25-002</t>
  </si>
  <si>
    <t>R-25-008</t>
  </si>
  <si>
    <t>R-25-013</t>
  </si>
  <si>
    <t>R-26-001</t>
  </si>
  <si>
    <t>R-26-002</t>
  </si>
  <si>
    <t>R-26-010</t>
  </si>
  <si>
    <t>R-26-013</t>
  </si>
  <si>
    <t>R-27-001</t>
  </si>
  <si>
    <t>R-27-002</t>
  </si>
  <si>
    <t>R-27-008</t>
  </si>
  <si>
    <t>R-27-010</t>
  </si>
  <si>
    <t>R-27-013</t>
  </si>
  <si>
    <t>R-28-001</t>
  </si>
  <si>
    <t>R-28-002</t>
  </si>
  <si>
    <t>R-28-008</t>
  </si>
  <si>
    <t>R-28-010</t>
  </si>
  <si>
    <t>R-28-013</t>
  </si>
  <si>
    <t>L29</t>
  </si>
  <si>
    <t>R-29-001</t>
  </si>
  <si>
    <t>R-29-002</t>
  </si>
  <si>
    <t>R-29-008</t>
  </si>
  <si>
    <t>R-29-013</t>
  </si>
  <si>
    <t>L30(OME L31)</t>
  </si>
  <si>
    <t>R-31-002</t>
  </si>
  <si>
    <t>R-31-008</t>
  </si>
  <si>
    <t>R-31-013</t>
  </si>
  <si>
    <t>R-31-015</t>
  </si>
  <si>
    <t>R-32-006</t>
  </si>
  <si>
    <t>FIRE EXIT LOBBY</t>
  </si>
  <si>
    <t>R-32-007</t>
  </si>
  <si>
    <t>R-32-008</t>
  </si>
  <si>
    <t xml:space="preserve">MEP  PLANT ROOM </t>
  </si>
  <si>
    <t>R-32-012</t>
  </si>
  <si>
    <t>GSM</t>
  </si>
  <si>
    <t>R-32-013</t>
  </si>
  <si>
    <t>R-32-016</t>
  </si>
  <si>
    <t xml:space="preserve">MEP SERVICE CORRIDOR </t>
  </si>
  <si>
    <t>CUMULATIVE COMPLETION</t>
  </si>
  <si>
    <t>PROJECT NAME: Dorchester Collection,  Plot BB. B03.018, Dubai</t>
  </si>
  <si>
    <t>4mm thick UCRETE MF at BOH kitchen areas</t>
  </si>
  <si>
    <t xml:space="preserve">4mm thick UCRETE RG skirting </t>
  </si>
  <si>
    <t>P-B2-048</t>
  </si>
  <si>
    <t>LAUNDRY COLLECTION</t>
  </si>
  <si>
    <t>18-24/S-T</t>
  </si>
  <si>
    <t>CORRIDOR NEAR FOOD PREPARATION</t>
  </si>
  <si>
    <t>17-24/U-V</t>
  </si>
  <si>
    <t>CORRIDOR NEAR LIFT CORE</t>
  </si>
  <si>
    <t>18-19/Q-T</t>
  </si>
  <si>
    <t>CORRIDOR NEAR RAW WASH ROOM</t>
  </si>
  <si>
    <t>22-23/Q-V</t>
  </si>
  <si>
    <t>CORRIDOR NEAR EXEC. CHEF OFFICE</t>
  </si>
  <si>
    <t>HOUSEKEEPING &amp; GUEST VALET</t>
  </si>
  <si>
    <t>P-B1-075</t>
  </si>
  <si>
    <t>STORE CONTROL OFFICE</t>
  </si>
  <si>
    <t>P-B1-077</t>
  </si>
  <si>
    <t>UNIFORM DISTRIBUTION</t>
  </si>
  <si>
    <t>P-B1-089</t>
  </si>
  <si>
    <t>P-B1-091</t>
  </si>
  <si>
    <t>WASTE ROUTE</t>
  </si>
  <si>
    <t>P-B1-092</t>
  </si>
  <si>
    <t>BOH Store</t>
  </si>
  <si>
    <t>P-B1-095</t>
  </si>
  <si>
    <t>COMPRESSOR &amp; LOCAL STEAM BOILER</t>
  </si>
  <si>
    <t>P-03-055</t>
  </si>
  <si>
    <t>FLOWER ROOM</t>
  </si>
  <si>
    <t>P-GF-043</t>
  </si>
  <si>
    <t>P-GF-053</t>
  </si>
  <si>
    <t>P-GF-058</t>
  </si>
  <si>
    <t>BOH STORE</t>
  </si>
  <si>
    <t>P-01-004</t>
  </si>
  <si>
    <t>P-01-020</t>
  </si>
  <si>
    <t>P-02-015</t>
  </si>
  <si>
    <t>P-02-040</t>
  </si>
  <si>
    <t>HOUSE KEEPING LOBBY</t>
  </si>
  <si>
    <t>P-02-041</t>
  </si>
  <si>
    <t>BOH CORRIDOR</t>
  </si>
  <si>
    <t>P-03-025</t>
  </si>
  <si>
    <t>HOUSE KEEPING LOBBY &amp; LINEN ROOM</t>
  </si>
  <si>
    <t>JANITOR</t>
  </si>
  <si>
    <t xml:space="preserve">TOTAL QUANTITY UCRETE FLOORING </t>
  </si>
  <si>
    <t>NEAR FOOD STORAGE ROOM</t>
  </si>
  <si>
    <t>H-18-014</t>
  </si>
  <si>
    <t>H-18-013</t>
  </si>
  <si>
    <t>H-18-011</t>
  </si>
  <si>
    <t>H-18-010</t>
  </si>
  <si>
    <t>H-18-001</t>
  </si>
  <si>
    <t>H-17-025</t>
  </si>
  <si>
    <t>H-17-003</t>
  </si>
  <si>
    <t>P-B1-011</t>
  </si>
  <si>
    <t>VENTILATION SHAFT</t>
  </si>
  <si>
    <t>P-B1-093</t>
  </si>
  <si>
    <t>LOADING BAY</t>
  </si>
  <si>
    <t>P-B1-135</t>
  </si>
  <si>
    <t>P-B1-138</t>
  </si>
  <si>
    <t>SERVICE CORR / HOUSEKEEPING LOBBY</t>
  </si>
  <si>
    <t>GSM / KITCHEN EXTRACT</t>
  </si>
  <si>
    <t>P-GF-042</t>
  </si>
  <si>
    <t>LV ROOM APARTMENT</t>
  </si>
  <si>
    <t>P-GF-054</t>
  </si>
  <si>
    <t>LV ROOM HOTEL</t>
  </si>
  <si>
    <t>P-01-018</t>
  </si>
  <si>
    <t>P-01-021</t>
  </si>
  <si>
    <t>P-01-022</t>
  </si>
  <si>
    <t>P-02-066</t>
  </si>
  <si>
    <t>P-02-009</t>
  </si>
  <si>
    <t>FF ROOM</t>
  </si>
  <si>
    <t>P-02-039</t>
  </si>
  <si>
    <t>P-02-043</t>
  </si>
  <si>
    <t>P-03-023</t>
  </si>
  <si>
    <t>P-03-024</t>
  </si>
  <si>
    <t>P-03-115</t>
  </si>
  <si>
    <t>H-17-001</t>
  </si>
  <si>
    <t>H-17-007</t>
  </si>
  <si>
    <t>H-17-008</t>
  </si>
  <si>
    <t>H-17-021</t>
  </si>
  <si>
    <t>H-18-006</t>
  </si>
  <si>
    <t>H-18-007</t>
  </si>
  <si>
    <t>H-19-001</t>
  </si>
  <si>
    <t>H-19-007</t>
  </si>
  <si>
    <t>H-19-006</t>
  </si>
  <si>
    <t>H-20-007</t>
  </si>
  <si>
    <t>H-20-006</t>
  </si>
  <si>
    <t>H-21-007</t>
  </si>
  <si>
    <t>H-21-006</t>
  </si>
  <si>
    <t>H-22-007</t>
  </si>
  <si>
    <t>H-22-006</t>
  </si>
  <si>
    <t>H-23-001</t>
  </si>
  <si>
    <t>H-23-007</t>
  </si>
  <si>
    <t>H-23-006</t>
  </si>
  <si>
    <t>H-24-001</t>
  </si>
  <si>
    <t>H-24-007</t>
  </si>
  <si>
    <t>H-24-006</t>
  </si>
  <si>
    <t>H-25-001</t>
  </si>
  <si>
    <t>H-25-007</t>
  </si>
  <si>
    <t>H-25-006</t>
  </si>
  <si>
    <t>H-26-001</t>
  </si>
  <si>
    <t>H-26-007</t>
  </si>
  <si>
    <t>H-26-006</t>
  </si>
  <si>
    <t>H-27-001</t>
  </si>
  <si>
    <t>H-27-007</t>
  </si>
  <si>
    <t>H-27-006</t>
  </si>
  <si>
    <t>H-29-006</t>
  </si>
  <si>
    <t>H-29-007</t>
  </si>
  <si>
    <t>ESCAPE CORRIDOR (STAIR 6 -CORRIDOR )</t>
  </si>
  <si>
    <t>STAIR 8 - CORRIDOR</t>
  </si>
  <si>
    <t>H-30-006</t>
  </si>
  <si>
    <t>RESIDENCE SERVICED APARTMENTS  EPOXY FLOOR COATING TO BOH ROOMS</t>
  </si>
  <si>
    <t>RESIDENCE SERVICED APARTMENTS TOTAL                                                               EPOXY FLOOR COATING TO BOH ROOMS</t>
  </si>
  <si>
    <t>COMBINED HOTEL &amp; RESIDENCE SERVICED APARTMENTS TOTAL                          EPOXY FLOOR COATING TO BOH ROOMS</t>
  </si>
  <si>
    <t>ALL LEVELS BOH KITCHEN FLOORING - UCRETE MF &amp; RG SKIRTING</t>
  </si>
  <si>
    <t>23-24/U-T</t>
  </si>
  <si>
    <t>PANTRY ROOM NEAR STAFF DINNING</t>
  </si>
  <si>
    <t>P-02-098</t>
  </si>
  <si>
    <t xml:space="preserve"> STORAGE SUPPORT ROOM</t>
  </si>
  <si>
    <t>P-04-004</t>
  </si>
  <si>
    <t>P-04-018</t>
  </si>
  <si>
    <t>STAIR 5  CORRIDOR AND RAMP</t>
  </si>
  <si>
    <t>STAIR 6  CORRIDOR AND RAMP</t>
  </si>
  <si>
    <t>WASTE ROUTE  CORRIDOR AND RAMP</t>
  </si>
  <si>
    <t>FINAL COAT DONE UNDER KCE</t>
  </si>
  <si>
    <t>P-04-005</t>
  </si>
  <si>
    <t>P-04-007</t>
  </si>
  <si>
    <t>P-04-011</t>
  </si>
  <si>
    <t>STO.</t>
  </si>
  <si>
    <t>P-04-039</t>
  </si>
  <si>
    <t>P-04-003</t>
  </si>
  <si>
    <t>P-05-019</t>
  </si>
  <si>
    <t>P-05-017</t>
  </si>
  <si>
    <t>SERVICE CORR.</t>
  </si>
  <si>
    <t>P-05-011</t>
  </si>
  <si>
    <t>LIFT LOBBY (INSIDE RT CORE)</t>
  </si>
  <si>
    <t>P-05-001</t>
  </si>
  <si>
    <t>P-05-002</t>
  </si>
  <si>
    <t>Claimed Current AED       (December 2022)</t>
  </si>
  <si>
    <t>Total Amount for Carpark Traffic Coating Works in AED</t>
  </si>
  <si>
    <t xml:space="preserve">ADDITIONAL WORKS:  E11-K129-SK-AK-575 - Carpark Traffic Deck Coating &amp; Floor Marking </t>
  </si>
  <si>
    <t>Carpark Traffic Coating &amp; Floor Marking</t>
  </si>
  <si>
    <t xml:space="preserve">Carpark floor grinding &amp; filling works </t>
  </si>
  <si>
    <t>Levelling works using heavy duty grinder and partial filling to remove undulations and provides mooth level surface</t>
  </si>
  <si>
    <t>Internal Driveways: Supply &amp; Application of Flowcoat SF150 Epoxy colour RAL 7042 Rough to driveways</t>
  </si>
  <si>
    <t>Internal Parking Bays: Supply &amp; Application of Flowcoat SF150 Epoxy colour RAL 7012 Rough to parking bays</t>
  </si>
  <si>
    <t>Internal Ramps: Supply &amp; Application of Flowcoat SF150 Epoxy colour RAL 7042 Rough to internal ramps</t>
  </si>
  <si>
    <t>Exposed ramps: Supply &amp; Application of DECKSHIELD ED Polyurethane colour RAL 7042 Rough to external / exposed to sunlight ramps</t>
  </si>
  <si>
    <t>Supply and application of Parking space line marking &amp; numbering, driveway arrows, hatching, all in white colour</t>
  </si>
  <si>
    <t>9A</t>
  </si>
  <si>
    <t>9B</t>
  </si>
  <si>
    <t>9C</t>
  </si>
  <si>
    <t>9D</t>
  </si>
  <si>
    <t>9E</t>
  </si>
  <si>
    <t>9F</t>
  </si>
  <si>
    <t>9G</t>
  </si>
  <si>
    <t>PERIOD                    :  JANUARY 2023</t>
  </si>
  <si>
    <t>Current           (January 2023)</t>
  </si>
  <si>
    <t>Scope : E11-K129-SK-AK-575 - Carpark Traffic Deck Coating &amp; Floor Marking (January 2023)</t>
  </si>
  <si>
    <t>S/L</t>
  </si>
  <si>
    <t>SUBCONTRACT QUANTITY</t>
  </si>
  <si>
    <t>TWIC PROGRESS CLAIM</t>
  </si>
  <si>
    <t>QUANTITY</t>
  </si>
  <si>
    <t>QTY</t>
  </si>
  <si>
    <t xml:space="preserve">Previous </t>
  </si>
  <si>
    <t>Cumulative Total</t>
  </si>
  <si>
    <t>m²</t>
  </si>
  <si>
    <r>
      <t xml:space="preserve">Scope : UCRETE MF - FONDUE BOH Kitchen  flooring system </t>
    </r>
    <r>
      <rPr>
        <b/>
        <sz val="12"/>
        <rFont val="Calibri"/>
        <family val="2"/>
        <scheme val="minor"/>
      </rPr>
      <t>(January 2023)</t>
    </r>
  </si>
  <si>
    <t>Dec. 2022</t>
  </si>
  <si>
    <t>CURRENT MONTH     (Jan. 2023)</t>
  </si>
  <si>
    <t>PROJECT NAME:- Plot 18 by Dorchester Collection plot 3466829 Dubai, UAE</t>
  </si>
  <si>
    <t>Scope : CARPARK TRAFFIC DECK COATING &amp; FLOOR MARKING CALCULATION - JANUARY 2023</t>
  </si>
  <si>
    <t xml:space="preserve"> BASEMENT LEVEL CARPARK TRAFFIC DECK COATING &amp; FLOOR MARKING CALCULATION - JANUARY 2023</t>
  </si>
  <si>
    <t>Qty</t>
  </si>
  <si>
    <t>GRID LINE</t>
  </si>
  <si>
    <t xml:space="preserve"> NAME </t>
  </si>
  <si>
    <t>21-24/A-Z</t>
  </si>
  <si>
    <t xml:space="preserve">FLOWCOAT SF150 ROUGH RAL 7042 DRIVEWAYS 
</t>
  </si>
  <si>
    <t xml:space="preserve">FLOWCOAT SF150 ROUGH RAL 7012 CARPARK BAYS
</t>
  </si>
  <si>
    <t>HATCHING</t>
  </si>
  <si>
    <t>DECKSHIELD LINEMARKER (CARPARK BAYS)</t>
  </si>
  <si>
    <t>18-22/A-U</t>
  </si>
  <si>
    <t>JANUARY 2023 - TOTAL QUANTITY CARPARK TRAFFIC DECK COATING &amp; FLOOR MARKING - BASEMENT LEVEL</t>
  </si>
  <si>
    <t>Scope : STAIRS - EPOXY FLOOR COATING - JANUARY 2023</t>
  </si>
  <si>
    <t>Sn. No.</t>
  </si>
  <si>
    <t xml:space="preserve">Level </t>
  </si>
  <si>
    <t>Stair No.</t>
  </si>
  <si>
    <t>JANUARY 2023 - Quantity</t>
  </si>
  <si>
    <t>TOTAL QUANTITY (m²)</t>
  </si>
  <si>
    <t>RISER  AREA</t>
  </si>
  <si>
    <t>TREAD AREA</t>
  </si>
  <si>
    <t>LANDING
HORIZONTAL AREA (m²)</t>
  </si>
  <si>
    <t>LEVEL 7</t>
  </si>
  <si>
    <t>STAIR 7</t>
  </si>
  <si>
    <t>LEVEL 8</t>
  </si>
  <si>
    <t>LEVEL 9</t>
  </si>
  <si>
    <t>LEVEL 10</t>
  </si>
  <si>
    <t>LEVEL 11</t>
  </si>
  <si>
    <t>LEVEL 12</t>
  </si>
  <si>
    <t>LEVEL 13</t>
  </si>
  <si>
    <t>LEVEL 14</t>
  </si>
  <si>
    <t>LEVEL 15</t>
  </si>
  <si>
    <t>LEVEL 16</t>
  </si>
  <si>
    <t>LEVEL 17</t>
  </si>
  <si>
    <t>LEVEL 18</t>
  </si>
  <si>
    <t>LEVEL 19</t>
  </si>
  <si>
    <t>LEVEL 20</t>
  </si>
  <si>
    <t>LEVEL 21</t>
  </si>
  <si>
    <t>LEVEL 22</t>
  </si>
  <si>
    <t>LEVEL 23</t>
  </si>
  <si>
    <t>LEVEL 24</t>
  </si>
  <si>
    <t>LEVEL 25</t>
  </si>
  <si>
    <t xml:space="preserve">STAIR 3 </t>
  </si>
  <si>
    <t>LEVEL 26</t>
  </si>
  <si>
    <t>LEVEL 27</t>
  </si>
  <si>
    <t>LEVEL 28</t>
  </si>
  <si>
    <t>LEVEL 29</t>
  </si>
  <si>
    <t>LEVEL 30</t>
  </si>
  <si>
    <t>LEVEL 31</t>
  </si>
  <si>
    <t>JANUARY 2023  - Total Quantity - Mastertop 1205 Epoxy floor coating at Staircases</t>
  </si>
  <si>
    <t xml:space="preserve"> JAN. 2023                      Current month</t>
  </si>
  <si>
    <t>Scope : EPOXY FLOOR COATING AT BOH ROOMS - JANUARY 2023</t>
  </si>
  <si>
    <t>Lumpsum</t>
  </si>
  <si>
    <t>UAE Dirhams One Hundred Eight Thousand Four Hundred Fifty and Sixteen fils</t>
  </si>
  <si>
    <t>No</t>
  </si>
  <si>
    <t>Description</t>
  </si>
  <si>
    <t>Work done</t>
  </si>
  <si>
    <t>Previous Amount</t>
  </si>
  <si>
    <t>This Month Amount</t>
  </si>
  <si>
    <t>Cumulative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</si>
</sst>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2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_(* #,##0_);_(* \(#,##0\);_(* &quot;-&quot;??_);_(@_)"/>
    <numFmt numFmtId="167" formatCode="_ * #,##0.00_ ;_ * \-#,##0.00_ ;_ * &quot;-&quot;??_ ;_ @_ "/>
    <numFmt numFmtId="168" formatCode="hh:mm\ \a\.m\./\p\.m\._)"/>
    <numFmt numFmtId="169" formatCode="_ &quot;\&quot;* #,##0_ ;_ &quot;\&quot;* \-#,##0_ ;_ &quot;\&quot;* &quot;-&quot;_ ;_ @_ "/>
    <numFmt numFmtId="170" formatCode="_ &quot;\&quot;* #,##0.00_ ;_ &quot;\&quot;* \-#,##0.00_ ;_ &quot;\&quot;* &quot;-&quot;??_ ;_ @_ "/>
    <numFmt numFmtId="171" formatCode="_ * #,##0_ ;_ * \-#,##0_ ;_ * &quot;-&quot;_ ;_ @_ "/>
    <numFmt numFmtId="172" formatCode="&quot;$&quot;#,##0"/>
    <numFmt numFmtId="173" formatCode="0%;\(0%\)"/>
    <numFmt numFmtId="174" formatCode="&quot;$&quot;#,##0;[Red]\-&quot;$&quot;#,##0"/>
    <numFmt numFmtId="175" formatCode="&quot;$&quot;#,##0.00;\-&quot;$&quot;#,##0.00"/>
    <numFmt numFmtId="176" formatCode="&quot;\&quot;#,##0.00;[Red]&quot;\&quot;&quot;\&quot;\-#,##0.00"/>
    <numFmt numFmtId="177" formatCode="d\-mmm\-yy\ h:mm\ AM/PM"/>
    <numFmt numFmtId="178" formatCode="_-* #,##0.0000_-;\-* #,##0.0000_-;_-* &quot;-&quot;??_-;_-@_-"/>
    <numFmt numFmtId="179" formatCode="&quot;$&quot;#,##0\ ;\(&quot;$&quot;#,##0\)"/>
    <numFmt numFmtId="180" formatCode="\t#\ ?/?"/>
    <numFmt numFmtId="181" formatCode="\t#,##0_);\(\t#,##0\)"/>
    <numFmt numFmtId="182" formatCode="\t0.00E+00"/>
    <numFmt numFmtId="183" formatCode="_-[$€]* #,##0.00_-;\-[$€]* #,##0.00_-;_-[$€]* &quot;-&quot;??_-;_-@_-"/>
    <numFmt numFmtId="184" formatCode="#."/>
    <numFmt numFmtId="185" formatCode="#,##0\ &quot;F&quot;;[Red]\-#,##0\ &quot;F&quot;"/>
    <numFmt numFmtId="186" formatCode="#,##0.00\ &quot;F&quot;;[Red]\-#,##0.00\ &quot;F&quot;"/>
    <numFmt numFmtId="187" formatCode="\$#,##0_);\(\$#,##0\)\ "/>
    <numFmt numFmtId="188" formatCode="&quot;$&quot;#,##0.00"/>
    <numFmt numFmtId="189" formatCode="0.0%"/>
    <numFmt numFmtId="190" formatCode="&quot;\&quot;#,##0.00;&quot;\&quot;&quot;\&quot;\-#,##0.00"/>
    <numFmt numFmtId="191" formatCode="_ &quot;\&quot;* #,##0_ ;_ &quot;\&quot;* &quot;\&quot;\-#,##0_ ;_ &quot;\&quot;* &quot;-&quot;_ ;_ @_ "/>
    <numFmt numFmtId="192" formatCode="_-* #,##0\ &quot;DM&quot;_-;\-* #,##0\ &quot;DM&quot;_-;_-* &quot;-&quot;\ &quot;DM&quot;_-;_-@_-"/>
    <numFmt numFmtId="193" formatCode="_-* #,##0.00\ &quot;DM&quot;_-;\-* #,##0.00\ &quot;DM&quot;_-;_-* &quot;-&quot;??\ &quot;DM&quot;_-;_-@_-"/>
    <numFmt numFmtId="194" formatCode="_(&quot;$&quot;* #,##0_);_(&quot;$&quot;* \(#,##0\);_(&quot;$&quot;* &quot;-&quot;??_);_(@_)"/>
    <numFmt numFmtId="195" formatCode="&quot;\&quot;#,##0;&quot;\&quot;&quot;\&quot;&quot;\&quot;&quot;\&quot;\-#,##0"/>
    <numFmt numFmtId="196" formatCode="#,##0;[Red]&quot;-&quot;#,##0"/>
    <numFmt numFmtId="197" formatCode="&quot;\&quot;#,##0;[Red]&quot;\&quot;&quot;\&quot;&quot;\&quot;&quot;\&quot;\-#,##0"/>
    <numFmt numFmtId="198" formatCode="_-* #,##0.00_-;&quot;\&quot;&quot;\&quot;\-* #,##0.00_-;_-* &quot;-&quot;??_-;_-@_-"/>
    <numFmt numFmtId="199" formatCode="_-&quot;\&quot;* #,##0.00_-;&quot;\&quot;&quot;\&quot;\-&quot;\&quot;* #,##0.00_-;_-&quot;\&quot;* &quot;-&quot;??_-;_-@_-"/>
    <numFmt numFmtId="200" formatCode="&quot;\&quot;#,##0.00;&quot;\&quot;&quot;\&quot;&quot;\&quot;&quot;\&quot;\-#,##0.00"/>
    <numFmt numFmtId="201" formatCode="0.00\ &quot;m²&quot;;\-0;;"/>
    <numFmt numFmtId="202" formatCode="0.00\ &quot;m&quot;;\-0;;@"/>
    <numFmt numFmtId="203" formatCode="0.00\ &quot;m²&quot;;\-0;;@"/>
    <numFmt numFmtId="204" formatCode="0.000000"/>
    <numFmt numFmtId="205" formatCode="_-* #,##0_-;\-* #,##0_-;_-* &quot;-&quot;??_-;_-@_-"/>
    <numFmt numFmtId="206" formatCode="[$-409]mmm\-yy;@"/>
    <numFmt numFmtId="207" formatCode="[$-409]d\-mmm\-yy;@"/>
    <numFmt numFmtId="208" formatCode="0.00\ &quot;m&quot;"/>
    <numFmt numFmtId="209" formatCode="[$-F800]dddd\,\ mmmm\ dd\,\ yyyy"/>
    <numFmt numFmtId="210" formatCode="0.00\ &quot;m²&quot;"/>
  </numFmts>
  <fonts count="1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 val="singleAccounting"/>
      <sz val="14"/>
      <name val="Arial"/>
      <family val="2"/>
    </font>
    <font>
      <b/>
      <u val="singleAccounting"/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u/>
      <sz val="11"/>
      <name val="Arial"/>
      <family val="2"/>
    </font>
    <font>
      <sz val="10"/>
      <name val="굴림체"/>
      <family val="3"/>
      <charset val="255"/>
    </font>
    <font>
      <sz val="10"/>
      <name val="Helv"/>
      <family val="2"/>
    </font>
    <font>
      <sz val="14"/>
      <name val="‚l‚r –¾’©"/>
      <family val="3"/>
      <charset val="128"/>
    </font>
    <font>
      <sz val="11"/>
      <name val="??"/>
      <family val="3"/>
      <charset val="255"/>
    </font>
    <font>
      <sz val="12"/>
      <name val="???"/>
      <family val="1"/>
      <charset val="255"/>
    </font>
    <font>
      <sz val="12"/>
      <name val="바탕체"/>
      <family val="3"/>
      <charset val="129"/>
    </font>
    <font>
      <b/>
      <sz val="18"/>
      <name val="Helv"/>
      <family val="2"/>
    </font>
    <font>
      <sz val="14"/>
      <name val="Helv"/>
      <family val="2"/>
    </font>
    <font>
      <b/>
      <sz val="14"/>
      <name val="Helv"/>
      <family val="2"/>
    </font>
    <font>
      <sz val="9"/>
      <name val="Arial"/>
      <family val="2"/>
    </font>
    <font>
      <sz val="12"/>
      <name val="¹ÙÅÁÃ¼"/>
      <family val="3"/>
      <charset val="255"/>
    </font>
    <font>
      <sz val="11"/>
      <name val="μ¸¿o"/>
      <family val="3"/>
      <charset val="255"/>
    </font>
    <font>
      <b/>
      <sz val="11"/>
      <name val="Tahoma"/>
      <family val="2"/>
    </font>
    <font>
      <sz val="11"/>
      <name val="Tahoma"/>
      <family val="2"/>
    </font>
    <font>
      <sz val="8"/>
      <name val="MS Sans Serif"/>
      <family val="2"/>
    </font>
    <font>
      <sz val="8"/>
      <color indexed="12"/>
      <name val="MS Sans Serif"/>
      <family val="2"/>
    </font>
    <font>
      <b/>
      <sz val="12"/>
      <name val="Palatino"/>
      <family val="1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2"/>
      <name val="Helv"/>
      <family val="2"/>
    </font>
    <font>
      <sz val="12"/>
      <name val="µ¸¿òÃ¼"/>
      <family val="3"/>
      <charset val="255"/>
    </font>
    <font>
      <sz val="10"/>
      <name val="±¼¸²A¼"/>
      <family val="3"/>
      <charset val="255"/>
    </font>
    <font>
      <sz val="11"/>
      <name val="돋움"/>
      <family val="2"/>
    </font>
    <font>
      <sz val="11"/>
      <name val="ＭＳ Ｐゴシック"/>
      <family val="3"/>
      <charset val="128"/>
    </font>
    <font>
      <b/>
      <sz val="10"/>
      <name val="Helv"/>
      <family val="2"/>
    </font>
    <font>
      <sz val="10"/>
      <name val="Tms Rmn"/>
      <family val="1"/>
    </font>
    <font>
      <b/>
      <u/>
      <sz val="16"/>
      <color indexed="16"/>
      <name val="Courier New"/>
      <family val="3"/>
    </font>
    <font>
      <sz val="12"/>
      <name val="Helv"/>
      <family val="2"/>
    </font>
    <font>
      <sz val="10"/>
      <color indexed="8"/>
      <name val="Arial"/>
      <family val="2"/>
    </font>
    <font>
      <sz val="10"/>
      <name val="Geneva"/>
      <family val="2"/>
    </font>
    <font>
      <sz val="10"/>
      <name val="Times New Roman"/>
      <family val="1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4"/>
      <name val="MS Sans Serif"/>
      <family val="2"/>
    </font>
    <font>
      <b/>
      <sz val="1"/>
      <color indexed="8"/>
      <name val="Courier"/>
      <family val="3"/>
    </font>
    <font>
      <sz val="10"/>
      <name val="Univers (WN)"/>
      <family val="2"/>
    </font>
    <font>
      <u/>
      <sz val="9"/>
      <color indexed="12"/>
      <name val="Arial"/>
      <family val="2"/>
    </font>
    <font>
      <sz val="10"/>
      <name val="MS Sans Serif"/>
      <family val="2"/>
    </font>
    <font>
      <b/>
      <sz val="11"/>
      <name val="Helv"/>
      <family val="2"/>
    </font>
    <font>
      <strike/>
      <sz val="10"/>
      <name val="Arial"/>
      <family val="2"/>
    </font>
    <font>
      <sz val="10"/>
      <color indexed="8"/>
      <name val="MS Sans Serif"/>
      <family val="2"/>
    </font>
    <font>
      <sz val="12"/>
      <color indexed="8"/>
      <name val="Times New Roman"/>
      <family val="1"/>
    </font>
    <font>
      <sz val="11"/>
      <name val="ＭＳ 明朝"/>
      <family val="1"/>
      <charset val="128"/>
    </font>
    <font>
      <sz val="10"/>
      <name val="Palatino"/>
      <family val="1"/>
    </font>
    <font>
      <b/>
      <sz val="10"/>
      <name val="Arial CE"/>
      <family val="2"/>
      <charset val="238"/>
    </font>
    <font>
      <sz val="10"/>
      <color indexed="10"/>
      <name val="Times New Roman"/>
      <family val="1"/>
    </font>
    <font>
      <sz val="8"/>
      <color indexed="10"/>
      <name val="MS Sans Serif"/>
      <family val="2"/>
    </font>
    <font>
      <u/>
      <sz val="9"/>
      <color indexed="36"/>
      <name val="Arial"/>
      <family val="2"/>
    </font>
    <font>
      <b/>
      <sz val="10"/>
      <name val="MS Sans Serif"/>
      <family val="2"/>
    </font>
    <font>
      <b/>
      <sz val="8"/>
      <name val="MS Sans Serif"/>
      <family val="2"/>
    </font>
    <font>
      <u/>
      <sz val="10"/>
      <name val="Times New Roman"/>
      <family val="1"/>
    </font>
    <font>
      <sz val="11"/>
      <name val="明朝"/>
      <family val="1"/>
      <charset val="128"/>
    </font>
    <font>
      <u/>
      <sz val="8.5"/>
      <color indexed="36"/>
      <name val="Times New Roman"/>
      <family val="1"/>
    </font>
    <font>
      <sz val="14"/>
      <name val="뼻뮝"/>
      <family val="3"/>
      <charset val="255"/>
    </font>
    <font>
      <sz val="12"/>
      <name val="뼻뮝"/>
      <family val="1"/>
      <charset val="129"/>
    </font>
    <font>
      <b/>
      <sz val="12"/>
      <color indexed="16"/>
      <name val="굴림체"/>
      <family val="3"/>
    </font>
    <font>
      <sz val="10"/>
      <name val="명조"/>
      <family val="3"/>
      <charset val="255"/>
    </font>
    <font>
      <sz val="12"/>
      <color indexed="8"/>
      <name val="新細明體"/>
      <family val="1"/>
      <charset val="129"/>
    </font>
    <font>
      <sz val="12"/>
      <name val="宋体"/>
      <family val="1"/>
      <charset val="255"/>
    </font>
    <font>
      <sz val="14"/>
      <name val="ＭＳ 明朝"/>
      <family val="1"/>
      <charset val="128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3"/>
      <name val="Arial"/>
      <family val="2"/>
    </font>
    <font>
      <sz val="13"/>
      <name val="Calibri"/>
      <family val="2"/>
      <scheme val="minor"/>
    </font>
    <font>
      <u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4"/>
      <name val="Verdana"/>
      <family val="2"/>
    </font>
    <font>
      <b/>
      <u/>
      <sz val="16"/>
      <name val="Arial"/>
      <family val="2"/>
    </font>
    <font>
      <b/>
      <u/>
      <sz val="16"/>
      <name val="Verdana"/>
      <family val="2"/>
    </font>
    <font>
      <b/>
      <sz val="20"/>
      <name val="Calibri"/>
      <family val="2"/>
      <scheme val="minor"/>
    </font>
    <font>
      <b/>
      <sz val="24"/>
      <name val="Times New Roman"/>
      <family val="1"/>
    </font>
    <font>
      <b/>
      <sz val="20"/>
      <name val="Times New Roman"/>
      <family val="1"/>
    </font>
    <font>
      <b/>
      <u/>
      <sz val="12"/>
      <name val="Arial"/>
      <family val="2"/>
    </font>
    <font>
      <sz val="12"/>
      <color theme="1"/>
      <name val="Arial"/>
      <family val="2"/>
    </font>
    <font>
      <u/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1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Arial"/>
      <family val="2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lightGray">
        <fgColor indexed="15"/>
      </patternFill>
    </fill>
    <fill>
      <patternFill patternType="solid">
        <fgColor indexed="9"/>
        <bgColor indexed="8"/>
      </patternFill>
    </fill>
    <fill>
      <patternFill patternType="lightGray">
        <fgColor indexed="11"/>
      </patternFill>
    </fill>
    <fill>
      <patternFill patternType="solid">
        <fgColor indexed="9"/>
        <bgColor indexed="64"/>
      </patternFill>
    </fill>
    <fill>
      <patternFill patternType="lightGray">
        <fgColor indexed="10"/>
      </patternFill>
    </fill>
    <fill>
      <patternFill patternType="solid">
        <fgColor indexed="9"/>
        <bgColor indexed="9"/>
      </patternFill>
    </fill>
    <fill>
      <patternFill patternType="lightGray">
        <fgColor indexed="1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59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dotted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rgb="FF7F7F7F"/>
      </left>
      <right style="thin">
        <color rgb="FF7F7F7F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/>
      <right style="medium">
        <color auto="1"/>
      </right>
      <top style="dotted">
        <color auto="1"/>
      </top>
      <bottom/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44">
    <xf numFmtId="0" fontId="0" fillId="0" borderId="0"/>
    <xf numFmtId="164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167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0" fontId="19" fillId="0" borderId="0"/>
    <xf numFmtId="168" fontId="7" fillId="0" borderId="0" applyFont="0" applyFill="0" applyBorder="0" applyAlignment="0" applyProtection="0">
      <alignment horizontal="right"/>
    </xf>
    <xf numFmtId="0" fontId="10" fillId="0" borderId="0" applyNumberFormat="0" applyFont="0" applyBorder="0" applyAlignment="0">
      <alignment horizontal="left"/>
    </xf>
    <xf numFmtId="9" fontId="7" fillId="6" borderId="0"/>
    <xf numFmtId="0" fontId="19" fillId="0" borderId="15">
      <alignment horizontal="center"/>
    </xf>
    <xf numFmtId="37" fontId="20" fillId="0" borderId="0"/>
    <xf numFmtId="37" fontId="21" fillId="0" borderId="0"/>
    <xf numFmtId="37" fontId="22" fillId="0" borderId="0"/>
    <xf numFmtId="0" fontId="23" fillId="7" borderId="16" applyNumberFormat="0" applyFill="0" applyBorder="0" applyAlignment="0" applyProtection="0">
      <alignment horizontal="center" vertical="center"/>
    </xf>
    <xf numFmtId="169" fontId="24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5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0" fillId="8" borderId="17"/>
    <xf numFmtId="1" fontId="6" fillId="8" borderId="7">
      <alignment horizontal="center" wrapText="1"/>
    </xf>
    <xf numFmtId="172" fontId="26" fillId="8" borderId="7">
      <alignment horizontal="center" vertical="top" wrapText="1"/>
    </xf>
    <xf numFmtId="1" fontId="27" fillId="8" borderId="18">
      <alignment horizontal="center" vertical="top" wrapText="1"/>
    </xf>
    <xf numFmtId="0" fontId="27" fillId="8" borderId="7">
      <alignment horizontal="center" vertical="top" wrapText="1"/>
    </xf>
    <xf numFmtId="2" fontId="28" fillId="9" borderId="0" applyNumberFormat="0" applyFont="0" applyBorder="0" applyAlignment="0" applyProtection="0"/>
    <xf numFmtId="2" fontId="29" fillId="0" borderId="0" applyNumberFormat="0" applyFill="0" applyBorder="0" applyAlignment="0" applyProtection="0"/>
    <xf numFmtId="0" fontId="30" fillId="0" borderId="0" applyNumberFormat="0"/>
    <xf numFmtId="0" fontId="31" fillId="0" borderId="5"/>
    <xf numFmtId="0" fontId="32" fillId="0" borderId="0" applyNumberFormat="0"/>
    <xf numFmtId="37" fontId="33" fillId="0" borderId="19" applyNumberFormat="0" applyFont="0" applyFill="0" applyAlignment="0" applyProtection="0"/>
    <xf numFmtId="37" fontId="33" fillId="0" borderId="20" applyNumberFormat="0" applyFont="0" applyFill="0" applyAlignment="0" applyProtection="0"/>
    <xf numFmtId="0" fontId="34" fillId="0" borderId="0"/>
    <xf numFmtId="0" fontId="35" fillId="0" borderId="0"/>
    <xf numFmtId="0" fontId="36" fillId="0" borderId="0" applyFill="0" applyBorder="0" applyAlignment="0"/>
    <xf numFmtId="166" fontId="37" fillId="0" borderId="0" applyFill="0" applyBorder="0" applyAlignment="0"/>
    <xf numFmtId="173" fontId="37" fillId="0" borderId="0" applyFill="0" applyBorder="0" applyAlignment="0"/>
    <xf numFmtId="174" fontId="37" fillId="0" borderId="0" applyFill="0" applyBorder="0" applyAlignment="0"/>
    <xf numFmtId="175" fontId="37" fillId="0" borderId="0" applyFill="0" applyBorder="0" applyAlignment="0"/>
    <xf numFmtId="176" fontId="37" fillId="0" borderId="0" applyFill="0" applyBorder="0" applyAlignment="0"/>
    <xf numFmtId="177" fontId="37" fillId="0" borderId="0" applyFill="0" applyBorder="0" applyAlignment="0"/>
    <xf numFmtId="166" fontId="37" fillId="0" borderId="0" applyFill="0" applyBorder="0" applyAlignment="0"/>
    <xf numFmtId="3" fontId="7" fillId="0" borderId="0"/>
    <xf numFmtId="0" fontId="15" fillId="0" borderId="0"/>
    <xf numFmtId="0" fontId="38" fillId="0" borderId="0"/>
    <xf numFmtId="0" fontId="7" fillId="0" borderId="0">
      <alignment horizontal="center" vertical="center"/>
    </xf>
    <xf numFmtId="165" fontId="39" fillId="0" borderId="7">
      <alignment horizontal="center"/>
    </xf>
    <xf numFmtId="0" fontId="40" fillId="0" borderId="0">
      <alignment horizontal="centerContinuous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6" fontId="3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9" fontId="7" fillId="1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8" fontId="7" fillId="0" borderId="0"/>
    <xf numFmtId="3" fontId="7" fillId="10" borderId="0" applyFont="0" applyFill="0" applyBorder="0" applyAlignment="0" applyProtection="0"/>
    <xf numFmtId="0" fontId="39" fillId="0" borderId="0"/>
    <xf numFmtId="166" fontId="37" fillId="0" borderId="0" applyFont="0" applyFill="0" applyBorder="0" applyAlignment="0" applyProtection="0"/>
    <xf numFmtId="44" fontId="7" fillId="0" borderId="0" applyFont="0" applyFill="0" applyBorder="0" applyAlignment="0" applyProtection="0"/>
    <xf numFmtId="179" fontId="7" fillId="10" borderId="0" applyFont="0" applyFill="0" applyBorder="0" applyAlignment="0" applyProtection="0"/>
    <xf numFmtId="180" fontId="7" fillId="0" borderId="0"/>
    <xf numFmtId="0" fontId="7" fillId="10" borderId="0" applyFont="0" applyFill="0" applyBorder="0" applyAlignment="0" applyProtection="0"/>
    <xf numFmtId="14" fontId="42" fillId="0" borderId="0" applyFill="0" applyBorder="0" applyAlignment="0"/>
    <xf numFmtId="0" fontId="4" fillId="0" borderId="0" applyProtection="0"/>
    <xf numFmtId="0" fontId="23" fillId="0" borderId="21" applyProtection="0">
      <alignment horizontal="center" vertical="top" wrapText="1"/>
    </xf>
    <xf numFmtId="181" fontId="43" fillId="0" borderId="22">
      <alignment vertical="center"/>
    </xf>
    <xf numFmtId="0" fontId="44" fillId="0" borderId="3" applyNumberFormat="0" applyFill="0" applyProtection="0">
      <alignment horizontal="left" vertical="top" wrapText="1"/>
    </xf>
    <xf numFmtId="42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172" fontId="27" fillId="8" borderId="7">
      <alignment horizontal="center" vertical="top" wrapText="1"/>
    </xf>
    <xf numFmtId="182" fontId="7" fillId="0" borderId="0"/>
    <xf numFmtId="1" fontId="6" fillId="0" borderId="18">
      <alignment horizontal="right" wrapText="1"/>
    </xf>
    <xf numFmtId="1" fontId="6" fillId="8" borderId="17">
      <alignment horizontal="right" wrapText="1"/>
    </xf>
    <xf numFmtId="1" fontId="6" fillId="7" borderId="23">
      <alignment horizontal="right" wrapText="1"/>
    </xf>
    <xf numFmtId="1" fontId="11" fillId="7" borderId="23">
      <alignment horizontal="right" vertical="center" wrapText="1"/>
    </xf>
    <xf numFmtId="176" fontId="37" fillId="0" borderId="0" applyFill="0" applyBorder="0" applyAlignment="0"/>
    <xf numFmtId="166" fontId="37" fillId="0" borderId="0" applyFill="0" applyBorder="0" applyAlignment="0"/>
    <xf numFmtId="176" fontId="37" fillId="0" borderId="0" applyFill="0" applyBorder="0" applyAlignment="0"/>
    <xf numFmtId="177" fontId="37" fillId="0" borderId="0" applyFill="0" applyBorder="0" applyAlignment="0"/>
    <xf numFmtId="166" fontId="37" fillId="0" borderId="0" applyFill="0" applyBorder="0" applyAlignment="0"/>
    <xf numFmtId="183" fontId="7" fillId="0" borderId="0" applyFont="0" applyFill="0" applyBorder="0" applyAlignment="0" applyProtection="0"/>
    <xf numFmtId="0" fontId="45" fillId="0" borderId="0">
      <protection locked="0"/>
    </xf>
    <xf numFmtId="0" fontId="45" fillId="0" borderId="0">
      <protection locked="0"/>
    </xf>
    <xf numFmtId="0" fontId="46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46" fillId="0" borderId="0">
      <protection locked="0"/>
    </xf>
    <xf numFmtId="2" fontId="7" fillId="10" borderId="0" applyFont="0" applyFill="0" applyBorder="0" applyAlignment="0" applyProtection="0"/>
    <xf numFmtId="0" fontId="7" fillId="0" borderId="0"/>
    <xf numFmtId="2" fontId="28" fillId="11" borderId="0" applyNumberFormat="0" applyFont="0" applyBorder="0" applyAlignment="0" applyProtection="0"/>
    <xf numFmtId="38" fontId="47" fillId="12" borderId="0" applyNumberFormat="0" applyBorder="0" applyAlignment="0" applyProtection="0"/>
    <xf numFmtId="0" fontId="33" fillId="0" borderId="0">
      <alignment horizontal="left"/>
    </xf>
    <xf numFmtId="0" fontId="5" fillId="0" borderId="24" applyNumberFormat="0" applyAlignment="0" applyProtection="0">
      <alignment horizontal="left" vertical="center"/>
    </xf>
    <xf numFmtId="0" fontId="5" fillId="0" borderId="2">
      <alignment horizontal="left" vertical="center"/>
    </xf>
    <xf numFmtId="2" fontId="48" fillId="0" borderId="0" applyNumberFormat="0" applyFill="0" applyBorder="0" applyAlignment="0" applyProtection="0"/>
    <xf numFmtId="184" fontId="49" fillId="0" borderId="0">
      <protection locked="0"/>
    </xf>
    <xf numFmtId="184" fontId="49" fillId="0" borderId="0">
      <protection locked="0"/>
    </xf>
    <xf numFmtId="37" fontId="38" fillId="0" borderId="0" applyNumberFormat="0" applyFill="0" applyBorder="0" applyAlignment="0" applyProtection="0"/>
    <xf numFmtId="37" fontId="33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10" fontId="47" fillId="12" borderId="7" applyNumberFormat="0" applyBorder="0" applyAlignment="0" applyProtection="0"/>
    <xf numFmtId="176" fontId="37" fillId="0" borderId="0" applyFill="0" applyBorder="0" applyAlignment="0"/>
    <xf numFmtId="166" fontId="37" fillId="0" borderId="0" applyFill="0" applyBorder="0" applyAlignment="0"/>
    <xf numFmtId="176" fontId="37" fillId="0" borderId="0" applyFill="0" applyBorder="0" applyAlignment="0"/>
    <xf numFmtId="177" fontId="37" fillId="0" borderId="0" applyFill="0" applyBorder="0" applyAlignment="0"/>
    <xf numFmtId="166" fontId="37" fillId="0" borderId="0" applyFill="0" applyBorder="0" applyAlignment="0"/>
    <xf numFmtId="44" fontId="7" fillId="0" borderId="0" applyFont="0" applyFill="0" applyBorder="0" applyAlignment="0" applyProtection="0"/>
    <xf numFmtId="38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53" fillId="0" borderId="19"/>
    <xf numFmtId="185" fontId="52" fillId="0" borderId="0" applyFont="0" applyFill="0" applyBorder="0" applyAlignment="0" applyProtection="0"/>
    <xf numFmtId="186" fontId="52" fillId="0" borderId="0" applyFont="0" applyFill="0" applyBorder="0" applyAlignment="0" applyProtection="0"/>
    <xf numFmtId="187" fontId="36" fillId="0" borderId="0"/>
    <xf numFmtId="0" fontId="39" fillId="0" borderId="0"/>
    <xf numFmtId="0" fontId="3" fillId="0" borderId="0"/>
    <xf numFmtId="0" fontId="6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3" fillId="0" borderId="0"/>
    <xf numFmtId="0" fontId="54" fillId="0" borderId="0"/>
    <xf numFmtId="0" fontId="7" fillId="0" borderId="0"/>
    <xf numFmtId="0" fontId="54" fillId="0" borderId="0"/>
    <xf numFmtId="0" fontId="7" fillId="0" borderId="0"/>
    <xf numFmtId="0" fontId="54" fillId="0" borderId="0"/>
    <xf numFmtId="0" fontId="7" fillId="0" borderId="0"/>
    <xf numFmtId="0" fontId="54" fillId="0" borderId="0"/>
    <xf numFmtId="0" fontId="3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7" fillId="0" borderId="0"/>
    <xf numFmtId="0" fontId="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7" fillId="0" borderId="0"/>
    <xf numFmtId="0" fontId="56" fillId="12" borderId="0"/>
    <xf numFmtId="175" fontId="37" fillId="0" borderId="0" applyFont="0" applyFill="0" applyBorder="0" applyAlignment="0" applyProtection="0"/>
    <xf numFmtId="188" fontId="5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189" fontId="58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59" fillId="0" borderId="0" applyFont="0"/>
    <xf numFmtId="176" fontId="37" fillId="0" borderId="0" applyFill="0" applyBorder="0" applyAlignment="0"/>
    <xf numFmtId="166" fontId="37" fillId="0" borderId="0" applyFill="0" applyBorder="0" applyAlignment="0"/>
    <xf numFmtId="176" fontId="37" fillId="0" borderId="0" applyFill="0" applyBorder="0" applyAlignment="0"/>
    <xf numFmtId="177" fontId="37" fillId="0" borderId="0" applyFill="0" applyBorder="0" applyAlignment="0"/>
    <xf numFmtId="166" fontId="37" fillId="0" borderId="0" applyFill="0" applyBorder="0" applyAlignment="0"/>
    <xf numFmtId="9" fontId="7" fillId="0" borderId="0" applyFont="0" applyFill="0" applyBorder="0" applyAlignment="0" applyProtection="0"/>
    <xf numFmtId="37" fontId="60" fillId="0" borderId="0" applyNumberFormat="0" applyFill="0" applyBorder="0" applyAlignment="0" applyProtection="0"/>
    <xf numFmtId="0" fontId="28" fillId="13" borderId="0" applyNumberFormat="0" applyFont="0" applyBorder="0" applyAlignment="0" applyProtection="0"/>
    <xf numFmtId="2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2" fillId="0" borderId="0"/>
    <xf numFmtId="2" fontId="63" fillId="0" borderId="0" applyNumberFormat="0" applyFill="0" applyBorder="0" applyAlignment="0" applyProtection="0"/>
    <xf numFmtId="2" fontId="64" fillId="0" borderId="2" applyNumberFormat="0" applyFill="0" applyAlignment="0" applyProtection="0"/>
    <xf numFmtId="0" fontId="65" fillId="0" borderId="3" applyNumberFormat="0" applyFill="0" applyProtection="0">
      <alignment vertical="center"/>
    </xf>
    <xf numFmtId="0" fontId="53" fillId="0" borderId="0"/>
    <xf numFmtId="0" fontId="4" fillId="14" borderId="0"/>
    <xf numFmtId="2" fontId="28" fillId="0" borderId="16" applyNumberFormat="0" applyFont="0" applyFill="0" applyAlignment="0" applyProtection="0"/>
    <xf numFmtId="49" fontId="42" fillId="0" borderId="0" applyFill="0" applyBorder="0" applyAlignment="0"/>
    <xf numFmtId="188" fontId="66" fillId="0" borderId="0" applyFill="0" applyBorder="0" applyAlignment="0"/>
    <xf numFmtId="166" fontId="66" fillId="0" borderId="0" applyFill="0" applyBorder="0" applyAlignment="0"/>
    <xf numFmtId="2" fontId="63" fillId="0" borderId="25" applyNumberFormat="0" applyFill="0" applyAlignment="0" applyProtection="0"/>
    <xf numFmtId="1" fontId="44" fillId="0" borderId="3" applyFill="0" applyProtection="0">
      <alignment horizontal="center" vertical="top"/>
    </xf>
    <xf numFmtId="190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8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92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2" fontId="28" fillId="0" borderId="0" applyNumberFormat="0" applyFont="0" applyFill="0" applyBorder="0" applyProtection="0">
      <alignment horizontal="left" vertical="top" wrapText="1"/>
    </xf>
    <xf numFmtId="194" fontId="26" fillId="7" borderId="23">
      <alignment horizontal="center" vertical="top" wrapText="1"/>
    </xf>
    <xf numFmtId="0" fontId="28" fillId="15" borderId="0" applyNumberFormat="0" applyFont="0" applyBorder="0" applyAlignment="0" applyProtection="0"/>
    <xf numFmtId="195" fontId="1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5" fillId="0" borderId="0">
      <protection locked="0"/>
    </xf>
    <xf numFmtId="0" fontId="45" fillId="0" borderId="0"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40" fontId="68" fillId="0" borderId="0" applyFont="0" applyFill="0" applyBorder="0" applyAlignment="0" applyProtection="0"/>
    <xf numFmtId="38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/>
    <xf numFmtId="196" fontId="70" fillId="0" borderId="0">
      <alignment vertical="center"/>
    </xf>
    <xf numFmtId="41" fontId="7" fillId="0" borderId="0" applyFont="0" applyFill="0" applyBorder="0" applyAlignment="0" applyProtection="0"/>
    <xf numFmtId="0" fontId="71" fillId="0" borderId="26"/>
    <xf numFmtId="4" fontId="45" fillId="0" borderId="0">
      <protection locked="0"/>
    </xf>
    <xf numFmtId="197" fontId="19" fillId="0" borderId="0">
      <protection locked="0"/>
    </xf>
    <xf numFmtId="0" fontId="19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98" fontId="19" fillId="0" borderId="0">
      <protection locked="0"/>
    </xf>
    <xf numFmtId="0" fontId="54" fillId="0" borderId="0"/>
    <xf numFmtId="0" fontId="14" fillId="0" borderId="0"/>
    <xf numFmtId="0" fontId="45" fillId="0" borderId="1">
      <protection locked="0"/>
    </xf>
    <xf numFmtId="199" fontId="19" fillId="0" borderId="0">
      <protection locked="0"/>
    </xf>
    <xf numFmtId="200" fontId="19" fillId="0" borderId="0">
      <protection locked="0"/>
    </xf>
    <xf numFmtId="166" fontId="66" fillId="0" borderId="0" applyFont="0" applyFill="0" applyBorder="0" applyAlignment="0" applyProtection="0"/>
    <xf numFmtId="188" fontId="66" fillId="0" borderId="0" applyFont="0" applyFill="0" applyBorder="0" applyAlignment="0" applyProtection="0"/>
    <xf numFmtId="0" fontId="15" fillId="0" borderId="0"/>
    <xf numFmtId="171" fontId="7" fillId="0" borderId="0" applyFont="0" applyFill="0" applyBorder="0" applyAlignment="0" applyProtection="0"/>
    <xf numFmtId="4" fontId="15" fillId="0" borderId="0" applyFont="0" applyFill="0" applyBorder="0" applyAlignment="0" applyProtection="0"/>
    <xf numFmtId="0" fontId="72" fillId="0" borderId="0"/>
    <xf numFmtId="167" fontId="73" fillId="0" borderId="0" applyFont="0" applyFill="0" applyBorder="0" applyAlignment="0" applyProtection="0"/>
    <xf numFmtId="171" fontId="73" fillId="0" borderId="0" applyFont="0" applyFill="0" applyBorder="0" applyAlignment="0" applyProtection="0"/>
    <xf numFmtId="0" fontId="73" fillId="0" borderId="0"/>
    <xf numFmtId="0" fontId="74" fillId="0" borderId="0"/>
    <xf numFmtId="164" fontId="7" fillId="0" borderId="0" applyFont="0" applyFill="0" applyBorder="0" applyAlignment="0" applyProtection="0"/>
    <xf numFmtId="170" fontId="73" fillId="0" borderId="0" applyFont="0" applyFill="0" applyBorder="0" applyAlignment="0" applyProtection="0"/>
    <xf numFmtId="169" fontId="73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03" fillId="18" borderId="92" applyNumberFormat="0" applyAlignment="0" applyProtection="0"/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</cellStyleXfs>
  <cellXfs count="917">
    <xf numFmtId="0" fontId="0" fillId="0" borderId="0" xfId="0"/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3" applyFont="1" applyAlignment="1">
      <alignment vertical="center"/>
    </xf>
    <xf numFmtId="43" fontId="7" fillId="0" borderId="0" xfId="3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center"/>
    </xf>
    <xf numFmtId="43" fontId="8" fillId="0" borderId="0" xfId="3" applyFont="1" applyAlignment="1"/>
    <xf numFmtId="43" fontId="9" fillId="0" borderId="0" xfId="3" applyFont="1" applyAlignment="1"/>
    <xf numFmtId="0" fontId="6" fillId="0" borderId="0" xfId="0" applyFont="1" applyAlignment="1">
      <alignment horizontal="left" indent="1"/>
    </xf>
    <xf numFmtId="43" fontId="6" fillId="0" borderId="0" xfId="3" applyFont="1"/>
    <xf numFmtId="43" fontId="7" fillId="0" borderId="0" xfId="3" applyFont="1"/>
    <xf numFmtId="0" fontId="12" fillId="3" borderId="0" xfId="0" applyFont="1" applyFill="1"/>
    <xf numFmtId="0" fontId="6" fillId="3" borderId="0" xfId="0" applyFont="1" applyFill="1"/>
    <xf numFmtId="0" fontId="6" fillId="3" borderId="2" xfId="0" applyFont="1" applyFill="1" applyBorder="1"/>
    <xf numFmtId="0" fontId="6" fillId="4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3" fontId="11" fillId="0" borderId="0" xfId="3" applyFont="1" applyAlignment="1">
      <alignment vertical="center"/>
    </xf>
    <xf numFmtId="43" fontId="10" fillId="0" borderId="0" xfId="3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5" borderId="0" xfId="0" applyFill="1"/>
    <xf numFmtId="0" fontId="77" fillId="5" borderId="7" xfId="0" applyFont="1" applyFill="1" applyBorder="1"/>
    <xf numFmtId="201" fontId="77" fillId="5" borderId="7" xfId="0" applyNumberFormat="1" applyFont="1" applyFill="1" applyBorder="1" applyAlignment="1">
      <alignment horizontal="center" vertical="center"/>
    </xf>
    <xf numFmtId="0" fontId="77" fillId="5" borderId="0" xfId="0" applyFont="1" applyFill="1"/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0" xfId="0" applyFont="1" applyAlignment="1">
      <alignment wrapText="1"/>
    </xf>
    <xf numFmtId="0" fontId="77" fillId="0" borderId="0" xfId="0" applyFont="1" applyAlignment="1">
      <alignment horizontal="left"/>
    </xf>
    <xf numFmtId="0" fontId="79" fillId="0" borderId="0" xfId="0" applyFont="1"/>
    <xf numFmtId="0" fontId="80" fillId="0" borderId="0" xfId="0" applyFont="1"/>
    <xf numFmtId="164" fontId="79" fillId="0" borderId="0" xfId="0" applyNumberFormat="1" applyFont="1"/>
    <xf numFmtId="205" fontId="76" fillId="0" borderId="0" xfId="0" applyNumberFormat="1" applyFont="1"/>
    <xf numFmtId="0" fontId="81" fillId="0" borderId="0" xfId="0" applyFont="1"/>
    <xf numFmtId="0" fontId="11" fillId="0" borderId="0" xfId="0" applyFont="1"/>
    <xf numFmtId="0" fontId="82" fillId="0" borderId="0" xfId="0" applyFont="1"/>
    <xf numFmtId="0" fontId="76" fillId="0" borderId="0" xfId="0" applyFont="1"/>
    <xf numFmtId="164" fontId="6" fillId="0" borderId="6" xfId="0" applyNumberFormat="1" applyFont="1" applyBorder="1"/>
    <xf numFmtId="205" fontId="11" fillId="0" borderId="4" xfId="0" applyNumberFormat="1" applyFont="1" applyBorder="1"/>
    <xf numFmtId="0" fontId="83" fillId="0" borderId="11" xfId="0" applyFont="1" applyBorder="1" applyAlignment="1">
      <alignment vertical="center" wrapText="1"/>
    </xf>
    <xf numFmtId="0" fontId="83" fillId="0" borderId="0" xfId="0" applyFont="1" applyAlignment="1">
      <alignment vertical="center" wrapText="1"/>
    </xf>
    <xf numFmtId="0" fontId="84" fillId="0" borderId="0" xfId="0" applyFont="1"/>
    <xf numFmtId="0" fontId="85" fillId="0" borderId="5" xfId="0" applyFont="1" applyBorder="1"/>
    <xf numFmtId="0" fontId="86" fillId="0" borderId="5" xfId="0" applyFont="1" applyBorder="1"/>
    <xf numFmtId="164" fontId="6" fillId="0" borderId="41" xfId="0" applyNumberFormat="1" applyFont="1" applyBorder="1"/>
    <xf numFmtId="205" fontId="11" fillId="0" borderId="42" xfId="0" applyNumberFormat="1" applyFont="1" applyBorder="1"/>
    <xf numFmtId="0" fontId="87" fillId="0" borderId="3" xfId="0" applyFont="1" applyBorder="1"/>
    <xf numFmtId="0" fontId="83" fillId="0" borderId="0" xfId="0" applyFont="1" applyAlignment="1">
      <alignment vertical="center"/>
    </xf>
    <xf numFmtId="0" fontId="87" fillId="0" borderId="0" xfId="0" applyFont="1"/>
    <xf numFmtId="0" fontId="83" fillId="0" borderId="3" xfId="0" applyFont="1" applyBorder="1" applyAlignment="1">
      <alignment wrapText="1"/>
    </xf>
    <xf numFmtId="0" fontId="83" fillId="0" borderId="0" xfId="0" applyFont="1" applyAlignment="1">
      <alignment wrapText="1"/>
    </xf>
    <xf numFmtId="0" fontId="83" fillId="0" borderId="0" xfId="0" applyFont="1" applyAlignment="1">
      <alignment horizontal="left" wrapText="1"/>
    </xf>
    <xf numFmtId="164" fontId="6" fillId="0" borderId="43" xfId="0" applyNumberFormat="1" applyFont="1" applyBorder="1"/>
    <xf numFmtId="205" fontId="11" fillId="0" borderId="31" xfId="0" applyNumberFormat="1" applyFont="1" applyBorder="1"/>
    <xf numFmtId="0" fontId="87" fillId="0" borderId="8" xfId="0" applyFont="1" applyBorder="1"/>
    <xf numFmtId="164" fontId="79" fillId="0" borderId="44" xfId="0" applyNumberFormat="1" applyFont="1" applyBorder="1"/>
    <xf numFmtId="205" fontId="76" fillId="0" borderId="44" xfId="0" applyNumberFormat="1" applyFont="1" applyBorder="1"/>
    <xf numFmtId="0" fontId="79" fillId="0" borderId="44" xfId="0" applyFont="1" applyBorder="1"/>
    <xf numFmtId="0" fontId="76" fillId="0" borderId="44" xfId="0" applyFont="1" applyBorder="1"/>
    <xf numFmtId="0" fontId="77" fillId="0" borderId="44" xfId="0" applyFont="1" applyBorder="1" applyAlignment="1">
      <alignment horizontal="left"/>
    </xf>
    <xf numFmtId="164" fontId="87" fillId="0" borderId="45" xfId="0" applyNumberFormat="1" applyFont="1" applyBorder="1"/>
    <xf numFmtId="205" fontId="87" fillId="0" borderId="19" xfId="0" applyNumberFormat="1" applyFont="1" applyBorder="1" applyAlignment="1">
      <alignment horizontal="right"/>
    </xf>
    <xf numFmtId="0" fontId="6" fillId="0" borderId="19" xfId="0" applyFont="1" applyBorder="1"/>
    <xf numFmtId="0" fontId="6" fillId="0" borderId="46" xfId="0" applyFont="1" applyBorder="1"/>
    <xf numFmtId="0" fontId="77" fillId="0" borderId="46" xfId="0" applyFont="1" applyBorder="1" applyAlignment="1">
      <alignment horizontal="left"/>
    </xf>
    <xf numFmtId="0" fontId="84" fillId="0" borderId="47" xfId="0" applyFont="1" applyBorder="1"/>
    <xf numFmtId="0" fontId="6" fillId="0" borderId="48" xfId="0" applyFont="1" applyBorder="1"/>
    <xf numFmtId="0" fontId="77" fillId="0" borderId="48" xfId="0" applyFont="1" applyBorder="1" applyAlignment="1">
      <alignment horizontal="left"/>
    </xf>
    <xf numFmtId="164" fontId="84" fillId="0" borderId="49" xfId="4" applyFont="1" applyBorder="1"/>
    <xf numFmtId="0" fontId="84" fillId="0" borderId="44" xfId="0" applyFont="1" applyBorder="1"/>
    <xf numFmtId="205" fontId="6" fillId="0" borderId="44" xfId="4" applyNumberFormat="1" applyFont="1" applyBorder="1"/>
    <xf numFmtId="0" fontId="6" fillId="0" borderId="44" xfId="0" applyFont="1" applyBorder="1"/>
    <xf numFmtId="9" fontId="6" fillId="0" borderId="44" xfId="0" applyNumberFormat="1" applyFont="1" applyBorder="1" applyAlignment="1">
      <alignment horizontal="center"/>
    </xf>
    <xf numFmtId="0" fontId="11" fillId="0" borderId="50" xfId="0" applyFont="1" applyBorder="1"/>
    <xf numFmtId="0" fontId="84" fillId="0" borderId="49" xfId="0" applyFont="1" applyBorder="1"/>
    <xf numFmtId="0" fontId="6" fillId="0" borderId="50" xfId="0" applyFont="1" applyBorder="1"/>
    <xf numFmtId="164" fontId="77" fillId="0" borderId="0" xfId="0" applyNumberFormat="1" applyFont="1"/>
    <xf numFmtId="164" fontId="6" fillId="0" borderId="51" xfId="0" applyNumberFormat="1" applyFont="1" applyBorder="1"/>
    <xf numFmtId="164" fontId="11" fillId="0" borderId="52" xfId="0" applyNumberFormat="1" applyFont="1" applyBorder="1"/>
    <xf numFmtId="164" fontId="6" fillId="0" borderId="52" xfId="0" applyNumberFormat="1" applyFont="1" applyBorder="1"/>
    <xf numFmtId="0" fontId="6" fillId="0" borderId="52" xfId="0" applyFont="1" applyBorder="1"/>
    <xf numFmtId="0" fontId="11" fillId="0" borderId="53" xfId="0" applyFont="1" applyBorder="1"/>
    <xf numFmtId="4" fontId="6" fillId="0" borderId="34" xfId="0" applyNumberFormat="1" applyFont="1" applyBorder="1"/>
    <xf numFmtId="164" fontId="6" fillId="0" borderId="47" xfId="4" applyFont="1" applyBorder="1"/>
    <xf numFmtId="164" fontId="6" fillId="0" borderId="34" xfId="4" applyFont="1" applyBorder="1"/>
    <xf numFmtId="0" fontId="6" fillId="0" borderId="47" xfId="0" applyFont="1" applyBorder="1"/>
    <xf numFmtId="4" fontId="6" fillId="0" borderId="54" xfId="0" applyNumberFormat="1" applyFont="1" applyBorder="1" applyAlignment="1">
      <alignment vertical="center"/>
    </xf>
    <xf numFmtId="4" fontId="6" fillId="0" borderId="55" xfId="0" applyNumberFormat="1" applyFont="1" applyBorder="1" applyAlignment="1">
      <alignment vertical="center"/>
    </xf>
    <xf numFmtId="164" fontId="6" fillId="0" borderId="54" xfId="4" applyFont="1" applyBorder="1" applyAlignment="1">
      <alignment vertical="center"/>
    </xf>
    <xf numFmtId="0" fontId="6" fillId="0" borderId="56" xfId="0" applyFont="1" applyBorder="1" applyAlignment="1">
      <alignment horizontal="left" vertical="top" wrapText="1"/>
    </xf>
    <xf numFmtId="4" fontId="77" fillId="0" borderId="0" xfId="0" applyNumberFormat="1" applyFont="1"/>
    <xf numFmtId="4" fontId="6" fillId="0" borderId="34" xfId="0" applyNumberFormat="1" applyFont="1" applyBorder="1" applyAlignment="1">
      <alignment vertical="center"/>
    </xf>
    <xf numFmtId="4" fontId="6" fillId="0" borderId="47" xfId="0" applyNumberFormat="1" applyFont="1" applyBorder="1" applyAlignment="1">
      <alignment vertical="center"/>
    </xf>
    <xf numFmtId="0" fontId="6" fillId="0" borderId="34" xfId="0" applyFont="1" applyBorder="1" applyAlignment="1">
      <alignment horizontal="left" vertical="top" wrapText="1"/>
    </xf>
    <xf numFmtId="9" fontId="6" fillId="0" borderId="36" xfId="0" applyNumberFormat="1" applyFont="1" applyBorder="1" applyAlignment="1">
      <alignment horizontal="center" vertical="top" wrapText="1"/>
    </xf>
    <xf numFmtId="0" fontId="6" fillId="0" borderId="36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1" fillId="0" borderId="48" xfId="0" applyFont="1" applyBorder="1" applyAlignment="1">
      <alignment vertical="center"/>
    </xf>
    <xf numFmtId="0" fontId="6" fillId="0" borderId="47" xfId="0" applyFont="1" applyBorder="1" applyAlignment="1">
      <alignment horizontal="left" vertical="top" wrapText="1"/>
    </xf>
    <xf numFmtId="164" fontId="77" fillId="0" borderId="0" xfId="4" applyFont="1" applyBorder="1"/>
    <xf numFmtId="4" fontId="6" fillId="0" borderId="58" xfId="0" applyNumberFormat="1" applyFont="1" applyBorder="1"/>
    <xf numFmtId="4" fontId="6" fillId="0" borderId="59" xfId="0" applyNumberFormat="1" applyFont="1" applyBorder="1"/>
    <xf numFmtId="164" fontId="6" fillId="0" borderId="58" xfId="4" applyFont="1" applyBorder="1"/>
    <xf numFmtId="0" fontId="6" fillId="0" borderId="60" xfId="0" applyFont="1" applyBorder="1" applyAlignment="1">
      <alignment horizontal="left" vertical="top" wrapText="1"/>
    </xf>
    <xf numFmtId="9" fontId="6" fillId="0" borderId="47" xfId="0" applyNumberFormat="1" applyFont="1" applyBorder="1" applyAlignment="1">
      <alignment horizontal="center" vertical="top" wrapText="1"/>
    </xf>
    <xf numFmtId="4" fontId="6" fillId="0" borderId="47" xfId="0" applyNumberFormat="1" applyFont="1" applyBorder="1"/>
    <xf numFmtId="9" fontId="6" fillId="0" borderId="44" xfId="0" applyNumberFormat="1" applyFont="1" applyBorder="1" applyAlignment="1">
      <alignment horizontal="center" vertical="top" wrapText="1"/>
    </xf>
    <xf numFmtId="0" fontId="6" fillId="0" borderId="44" xfId="0" applyFont="1" applyBorder="1" applyAlignment="1">
      <alignment horizontal="left" vertical="top" wrapText="1"/>
    </xf>
    <xf numFmtId="9" fontId="6" fillId="0" borderId="21" xfId="0" applyNumberFormat="1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4" fontId="6" fillId="0" borderId="32" xfId="0" applyNumberFormat="1" applyFont="1" applyBorder="1"/>
    <xf numFmtId="4" fontId="6" fillId="0" borderId="61" xfId="0" applyNumberFormat="1" applyFont="1" applyBorder="1"/>
    <xf numFmtId="164" fontId="6" fillId="0" borderId="32" xfId="4" applyFont="1" applyBorder="1"/>
    <xf numFmtId="4" fontId="11" fillId="0" borderId="34" xfId="0" applyNumberFormat="1" applyFont="1" applyBorder="1"/>
    <xf numFmtId="4" fontId="11" fillId="0" borderId="47" xfId="0" applyNumberFormat="1" applyFont="1" applyBorder="1"/>
    <xf numFmtId="164" fontId="11" fillId="0" borderId="34" xfId="4" applyFont="1" applyBorder="1"/>
    <xf numFmtId="164" fontId="6" fillId="0" borderId="0" xfId="4" applyFont="1" applyBorder="1" applyAlignment="1">
      <alignment horizontal="left" vertical="top" wrapText="1"/>
    </xf>
    <xf numFmtId="9" fontId="6" fillId="0" borderId="47" xfId="0" applyNumberFormat="1" applyFont="1" applyBorder="1" applyAlignment="1">
      <alignment horizontal="left" vertical="top" wrapText="1"/>
    </xf>
    <xf numFmtId="4" fontId="6" fillId="0" borderId="62" xfId="0" applyNumberFormat="1" applyFont="1" applyBorder="1"/>
    <xf numFmtId="4" fontId="6" fillId="0" borderId="63" xfId="0" applyNumberFormat="1" applyFont="1" applyBorder="1"/>
    <xf numFmtId="164" fontId="6" fillId="0" borderId="63" xfId="0" applyNumberFormat="1" applyFont="1" applyBorder="1" applyAlignment="1">
      <alignment horizontal="center"/>
    </xf>
    <xf numFmtId="0" fontId="6" fillId="0" borderId="64" xfId="0" applyFont="1" applyBorder="1" applyAlignment="1">
      <alignment horizontal="left" vertical="top" wrapText="1"/>
    </xf>
    <xf numFmtId="4" fontId="6" fillId="0" borderId="32" xfId="0" applyNumberFormat="1" applyFont="1" applyBorder="1" applyAlignment="1">
      <alignment vertical="center"/>
    </xf>
    <xf numFmtId="4" fontId="6" fillId="0" borderId="61" xfId="0" applyNumberFormat="1" applyFont="1" applyBorder="1" applyAlignment="1">
      <alignment vertical="center"/>
    </xf>
    <xf numFmtId="164" fontId="6" fillId="0" borderId="61" xfId="0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 wrapText="1"/>
    </xf>
    <xf numFmtId="0" fontId="6" fillId="0" borderId="47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48" xfId="0" applyFont="1" applyBorder="1" applyAlignment="1">
      <alignment vertical="center"/>
    </xf>
    <xf numFmtId="0" fontId="6" fillId="0" borderId="65" xfId="0" applyFont="1" applyBorder="1"/>
    <xf numFmtId="0" fontId="6" fillId="0" borderId="66" xfId="0" applyFont="1" applyBorder="1"/>
    <xf numFmtId="164" fontId="6" fillId="0" borderId="59" xfId="4" applyFont="1" applyBorder="1"/>
    <xf numFmtId="0" fontId="6" fillId="0" borderId="34" xfId="0" applyFont="1" applyBorder="1"/>
    <xf numFmtId="0" fontId="13" fillId="0" borderId="48" xfId="0" applyFont="1" applyBorder="1"/>
    <xf numFmtId="0" fontId="88" fillId="0" borderId="0" xfId="0" applyFont="1"/>
    <xf numFmtId="0" fontId="11" fillId="17" borderId="21" xfId="0" applyFont="1" applyFill="1" applyBorder="1" applyAlignment="1">
      <alignment horizontal="center" vertical="center"/>
    </xf>
    <xf numFmtId="0" fontId="11" fillId="17" borderId="21" xfId="0" applyFont="1" applyFill="1" applyBorder="1" applyAlignment="1">
      <alignment horizontal="center" vertical="center" wrapText="1"/>
    </xf>
    <xf numFmtId="0" fontId="11" fillId="17" borderId="29" xfId="0" applyFont="1" applyFill="1" applyBorder="1" applyAlignment="1">
      <alignment horizontal="center" vertical="center"/>
    </xf>
    <xf numFmtId="0" fontId="79" fillId="0" borderId="47" xfId="0" applyFont="1" applyBorder="1"/>
    <xf numFmtId="0" fontId="23" fillId="0" borderId="21" xfId="0" quotePrefix="1" applyFont="1" applyBorder="1" applyAlignment="1">
      <alignment horizontal="left" vertical="center"/>
    </xf>
    <xf numFmtId="0" fontId="6" fillId="0" borderId="30" xfId="0" applyFont="1" applyBorder="1" applyAlignment="1">
      <alignment vertical="center"/>
    </xf>
    <xf numFmtId="0" fontId="6" fillId="0" borderId="21" xfId="0" quotePrefix="1" applyFont="1" applyBorder="1" applyAlignment="1">
      <alignment horizontal="left" vertical="center"/>
    </xf>
    <xf numFmtId="0" fontId="79" fillId="0" borderId="45" xfId="0" applyFont="1" applyBorder="1"/>
    <xf numFmtId="0" fontId="6" fillId="0" borderId="19" xfId="0" quotePrefix="1" applyFont="1" applyBorder="1" applyAlignment="1">
      <alignment horizontal="left" vertical="center"/>
    </xf>
    <xf numFmtId="206" fontId="6" fillId="0" borderId="21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left" vertical="center"/>
    </xf>
    <xf numFmtId="17" fontId="6" fillId="0" borderId="67" xfId="0" applyNumberFormat="1" applyFont="1" applyBorder="1" applyAlignment="1">
      <alignment horizontal="center"/>
    </xf>
    <xf numFmtId="0" fontId="6" fillId="0" borderId="30" xfId="0" applyFont="1" applyBorder="1"/>
    <xf numFmtId="14" fontId="6" fillId="0" borderId="67" xfId="0" applyNumberFormat="1" applyFont="1" applyBorder="1" applyAlignment="1">
      <alignment horizontal="center"/>
    </xf>
    <xf numFmtId="207" fontId="6" fillId="0" borderId="67" xfId="0" applyNumberFormat="1" applyFont="1" applyBorder="1" applyAlignment="1">
      <alignment horizontal="center"/>
    </xf>
    <xf numFmtId="0" fontId="11" fillId="0" borderId="21" xfId="0" quotePrefix="1" applyFont="1" applyBorder="1" applyAlignment="1">
      <alignment horizontal="center"/>
    </xf>
    <xf numFmtId="0" fontId="79" fillId="0" borderId="49" xfId="0" applyFont="1" applyBorder="1"/>
    <xf numFmtId="0" fontId="89" fillId="0" borderId="47" xfId="0" applyFont="1" applyBorder="1" applyAlignment="1">
      <alignment horizontal="center"/>
    </xf>
    <xf numFmtId="0" fontId="89" fillId="0" borderId="0" xfId="0" applyFont="1" applyAlignment="1">
      <alignment horizontal="center"/>
    </xf>
    <xf numFmtId="0" fontId="89" fillId="0" borderId="48" xfId="0" applyFont="1" applyBorder="1" applyAlignment="1">
      <alignment horizontal="center"/>
    </xf>
    <xf numFmtId="0" fontId="90" fillId="0" borderId="0" xfId="0" applyFont="1" applyAlignment="1">
      <alignment horizontal="center"/>
    </xf>
    <xf numFmtId="0" fontId="91" fillId="0" borderId="0" xfId="0" applyFont="1"/>
    <xf numFmtId="0" fontId="91" fillId="0" borderId="0" xfId="0" applyFont="1" applyAlignment="1">
      <alignment horizontal="center"/>
    </xf>
    <xf numFmtId="0" fontId="77" fillId="0" borderId="47" xfId="0" applyFont="1" applyBorder="1"/>
    <xf numFmtId="0" fontId="93" fillId="0" borderId="0" xfId="0" applyFont="1" applyAlignment="1">
      <alignment horizontal="left"/>
    </xf>
    <xf numFmtId="0" fontId="94" fillId="0" borderId="0" xfId="0" applyFont="1" applyAlignment="1">
      <alignment horizontal="left"/>
    </xf>
    <xf numFmtId="0" fontId="93" fillId="0" borderId="0" xfId="0" applyFont="1"/>
    <xf numFmtId="0" fontId="77" fillId="0" borderId="49" xfId="0" applyFont="1" applyBorder="1"/>
    <xf numFmtId="0" fontId="77" fillId="0" borderId="44" xfId="0" applyFont="1" applyBorder="1"/>
    <xf numFmtId="0" fontId="77" fillId="0" borderId="50" xfId="0" applyFont="1" applyBorder="1" applyAlignment="1">
      <alignment horizontal="left"/>
    </xf>
    <xf numFmtId="0" fontId="6" fillId="5" borderId="0" xfId="0" applyFont="1" applyFill="1"/>
    <xf numFmtId="0" fontId="77" fillId="5" borderId="7" xfId="0" applyFont="1" applyFill="1" applyBorder="1" applyAlignment="1">
      <alignment horizontal="center" vertical="center"/>
    </xf>
    <xf numFmtId="3" fontId="5" fillId="2" borderId="7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43" fontId="5" fillId="2" borderId="4" xfId="3" applyFont="1" applyFill="1" applyBorder="1" applyAlignment="1">
      <alignment horizontal="center" vertical="center" wrapText="1"/>
    </xf>
    <xf numFmtId="43" fontId="5" fillId="2" borderId="74" xfId="3" applyFont="1" applyFill="1" applyBorder="1" applyAlignment="1">
      <alignment horizontal="center" vertical="center" wrapText="1"/>
    </xf>
    <xf numFmtId="0" fontId="5" fillId="5" borderId="3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3" fontId="5" fillId="5" borderId="8" xfId="0" applyNumberFormat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43" fontId="5" fillId="5" borderId="42" xfId="3" applyFont="1" applyFill="1" applyBorder="1" applyAlignment="1">
      <alignment horizontal="center" vertical="center" wrapText="1"/>
    </xf>
    <xf numFmtId="43" fontId="5" fillId="5" borderId="3" xfId="3" applyFont="1" applyFill="1" applyBorder="1" applyAlignment="1">
      <alignment horizontal="center" vertical="center" wrapText="1"/>
    </xf>
    <xf numFmtId="43" fontId="5" fillId="5" borderId="74" xfId="3" applyFont="1" applyFill="1" applyBorder="1" applyAlignment="1">
      <alignment horizontal="center" vertical="center" wrapText="1"/>
    </xf>
    <xf numFmtId="165" fontId="4" fillId="0" borderId="75" xfId="0" applyNumberFormat="1" applyFont="1" applyBorder="1" applyAlignment="1">
      <alignment horizontal="center" vertical="center"/>
    </xf>
    <xf numFmtId="0" fontId="95" fillId="0" borderId="12" xfId="0" applyFont="1" applyBorder="1" applyAlignment="1">
      <alignment horizontal="left" vertical="center" wrapText="1"/>
    </xf>
    <xf numFmtId="4" fontId="4" fillId="0" borderId="12" xfId="0" applyNumberFormat="1" applyFont="1" applyBorder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2" fontId="4" fillId="0" borderId="12" xfId="0" applyNumberFormat="1" applyFont="1" applyBorder="1" applyAlignment="1">
      <alignment vertical="center"/>
    </xf>
    <xf numFmtId="43" fontId="4" fillId="0" borderId="12" xfId="3" applyFont="1" applyBorder="1" applyAlignment="1">
      <alignment vertical="center"/>
    </xf>
    <xf numFmtId="10" fontId="4" fillId="0" borderId="12" xfId="2" applyNumberFormat="1" applyFont="1" applyBorder="1" applyAlignment="1">
      <alignment horizontal="center" vertical="center"/>
    </xf>
    <xf numFmtId="43" fontId="4" fillId="0" borderId="12" xfId="4" applyNumberFormat="1" applyFont="1" applyBorder="1" applyAlignment="1">
      <alignment vertical="center"/>
    </xf>
    <xf numFmtId="43" fontId="4" fillId="0" borderId="12" xfId="0" applyNumberFormat="1" applyFont="1" applyBorder="1" applyAlignment="1">
      <alignment vertical="center"/>
    </xf>
    <xf numFmtId="43" fontId="4" fillId="0" borderId="76" xfId="3" applyFont="1" applyBorder="1" applyAlignment="1">
      <alignment vertical="center"/>
    </xf>
    <xf numFmtId="1" fontId="5" fillId="0" borderId="27" xfId="0" applyNumberFormat="1" applyFont="1" applyBorder="1" applyAlignment="1">
      <alignment horizontal="center" vertical="center"/>
    </xf>
    <xf numFmtId="0" fontId="95" fillId="0" borderId="13" xfId="0" applyFont="1" applyBorder="1" applyAlignment="1">
      <alignment horizontal="left" vertical="center" wrapText="1"/>
    </xf>
    <xf numFmtId="4" fontId="4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43" fontId="4" fillId="0" borderId="13" xfId="3" applyFont="1" applyBorder="1" applyAlignment="1">
      <alignment horizontal="center" vertical="center"/>
    </xf>
    <xf numFmtId="10" fontId="4" fillId="0" borderId="13" xfId="0" applyNumberFormat="1" applyFont="1" applyBorder="1" applyAlignment="1">
      <alignment horizontal="center" vertical="center"/>
    </xf>
    <xf numFmtId="43" fontId="4" fillId="0" borderId="13" xfId="0" applyNumberFormat="1" applyFont="1" applyBorder="1" applyAlignment="1">
      <alignment horizontal="center" vertical="center"/>
    </xf>
    <xf numFmtId="4" fontId="4" fillId="5" borderId="13" xfId="0" applyNumberFormat="1" applyFont="1" applyFill="1" applyBorder="1" applyAlignment="1">
      <alignment horizontal="right" vertical="center"/>
    </xf>
    <xf numFmtId="2" fontId="4" fillId="0" borderId="13" xfId="0" applyNumberFormat="1" applyFont="1" applyBorder="1" applyAlignment="1">
      <alignment vertical="center"/>
    </xf>
    <xf numFmtId="43" fontId="4" fillId="0" borderId="13" xfId="3" applyFont="1" applyBorder="1" applyAlignment="1">
      <alignment vertical="center"/>
    </xf>
    <xf numFmtId="164" fontId="96" fillId="0" borderId="13" xfId="1" applyFont="1" applyBorder="1" applyAlignment="1">
      <alignment vertical="center"/>
    </xf>
    <xf numFmtId="164" fontId="4" fillId="0" borderId="76" xfId="4" applyFont="1" applyBorder="1" applyAlignment="1">
      <alignment horizontal="center" vertical="center"/>
    </xf>
    <xf numFmtId="1" fontId="4" fillId="0" borderId="27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43" fontId="4" fillId="0" borderId="13" xfId="0" applyNumberFormat="1" applyFont="1" applyBorder="1" applyAlignment="1">
      <alignment horizontal="right" vertical="center"/>
    </xf>
    <xf numFmtId="0" fontId="97" fillId="0" borderId="13" xfId="0" applyFont="1" applyBorder="1" applyAlignment="1">
      <alignment horizontal="left" vertical="center" wrapText="1"/>
    </xf>
    <xf numFmtId="9" fontId="4" fillId="0" borderId="13" xfId="2" applyFont="1" applyBorder="1" applyAlignment="1">
      <alignment horizontal="center" vertical="center"/>
    </xf>
    <xf numFmtId="1" fontId="4" fillId="0" borderId="28" xfId="0" applyNumberFormat="1" applyFont="1" applyBorder="1" applyAlignment="1">
      <alignment horizontal="center" vertical="center"/>
    </xf>
    <xf numFmtId="4" fontId="4" fillId="5" borderId="14" xfId="0" applyNumberFormat="1" applyFont="1" applyFill="1" applyBorder="1" applyAlignment="1">
      <alignment horizontal="right" vertical="center"/>
    </xf>
    <xf numFmtId="43" fontId="4" fillId="0" borderId="14" xfId="3" applyFont="1" applyBorder="1" applyAlignment="1">
      <alignment vertical="center"/>
    </xf>
    <xf numFmtId="164" fontId="4" fillId="0" borderId="13" xfId="4" applyFont="1" applyBorder="1" applyAlignment="1">
      <alignment horizontal="center" vertical="center"/>
    </xf>
    <xf numFmtId="0" fontId="98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2" fontId="4" fillId="0" borderId="14" xfId="0" applyNumberFormat="1" applyFont="1" applyBorder="1" applyAlignment="1">
      <alignment horizontal="center" vertical="center"/>
    </xf>
    <xf numFmtId="1" fontId="5" fillId="0" borderId="28" xfId="0" applyNumberFormat="1" applyFont="1" applyBorder="1" applyAlignment="1">
      <alignment horizontal="center" vertical="center"/>
    </xf>
    <xf numFmtId="0" fontId="95" fillId="0" borderId="14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3" fontId="5" fillId="2" borderId="81" xfId="0" applyNumberFormat="1" applyFont="1" applyFill="1" applyBorder="1" applyAlignment="1">
      <alignment horizontal="center" vertical="center"/>
    </xf>
    <xf numFmtId="0" fontId="5" fillId="2" borderId="81" xfId="0" applyFont="1" applyFill="1" applyBorder="1" applyAlignment="1">
      <alignment vertical="center"/>
    </xf>
    <xf numFmtId="1" fontId="5" fillId="2" borderId="82" xfId="0" applyNumberFormat="1" applyFont="1" applyFill="1" applyBorder="1" applyAlignment="1">
      <alignment horizontal="center" vertical="center"/>
    </xf>
    <xf numFmtId="164" fontId="5" fillId="2" borderId="82" xfId="1" applyFont="1" applyFill="1" applyBorder="1" applyAlignment="1">
      <alignment vertical="center"/>
    </xf>
    <xf numFmtId="43" fontId="5" fillId="2" borderId="81" xfId="3" applyFont="1" applyFill="1" applyBorder="1" applyAlignment="1">
      <alignment horizontal="center" vertical="center"/>
    </xf>
    <xf numFmtId="164" fontId="5" fillId="2" borderId="81" xfId="1" applyFont="1" applyFill="1" applyBorder="1" applyAlignment="1">
      <alignment horizontal="center" vertical="center"/>
    </xf>
    <xf numFmtId="10" fontId="5" fillId="2" borderId="82" xfId="2" applyNumberFormat="1" applyFont="1" applyFill="1" applyBorder="1" applyAlignment="1">
      <alignment vertical="center"/>
    </xf>
    <xf numFmtId="43" fontId="5" fillId="2" borderId="82" xfId="3" applyFont="1" applyFill="1" applyBorder="1" applyAlignment="1">
      <alignment vertical="center"/>
    </xf>
    <xf numFmtId="43" fontId="5" fillId="2" borderId="83" xfId="3" applyFont="1" applyFill="1" applyBorder="1" applyAlignment="1">
      <alignment vertical="center"/>
    </xf>
    <xf numFmtId="0" fontId="4" fillId="0" borderId="73" xfId="0" applyFont="1" applyBorder="1"/>
    <xf numFmtId="0" fontId="5" fillId="0" borderId="11" xfId="0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/>
    </xf>
    <xf numFmtId="0" fontId="4" fillId="0" borderId="11" xfId="0" applyFont="1" applyBorder="1"/>
    <xf numFmtId="43" fontId="4" fillId="0" borderId="11" xfId="3" applyFont="1" applyBorder="1"/>
    <xf numFmtId="0" fontId="4" fillId="0" borderId="84" xfId="0" applyFont="1" applyBorder="1"/>
    <xf numFmtId="1" fontId="5" fillId="0" borderId="33" xfId="0" applyNumberFormat="1" applyFont="1" applyBorder="1" applyAlignment="1">
      <alignment horizontal="center" vertical="center"/>
    </xf>
    <xf numFmtId="0" fontId="95" fillId="0" borderId="7" xfId="0" applyFont="1" applyBorder="1" applyAlignment="1">
      <alignment horizontal="left" vertical="center" wrapText="1"/>
    </xf>
    <xf numFmtId="4" fontId="4" fillId="5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43" fontId="4" fillId="0" borderId="7" xfId="3" applyFont="1" applyBorder="1" applyAlignment="1">
      <alignment horizontal="center" vertical="center"/>
    </xf>
    <xf numFmtId="164" fontId="96" fillId="0" borderId="7" xfId="1" applyFont="1" applyBorder="1" applyAlignment="1">
      <alignment vertical="center"/>
    </xf>
    <xf numFmtId="10" fontId="4" fillId="0" borderId="7" xfId="0" applyNumberFormat="1" applyFont="1" applyBorder="1" applyAlignment="1">
      <alignment horizontal="center" vertical="center"/>
    </xf>
    <xf numFmtId="43" fontId="4" fillId="0" borderId="7" xfId="0" applyNumberFormat="1" applyFont="1" applyBorder="1" applyAlignment="1">
      <alignment horizontal="center" vertical="center"/>
    </xf>
    <xf numFmtId="164" fontId="4" fillId="0" borderId="18" xfId="4" applyFont="1" applyBorder="1" applyAlignment="1">
      <alignment horizontal="center" vertical="center"/>
    </xf>
    <xf numFmtId="4" fontId="4" fillId="5" borderId="7" xfId="0" applyNumberFormat="1" applyFont="1" applyFill="1" applyBorder="1" applyAlignment="1">
      <alignment horizontal="right" vertical="center"/>
    </xf>
    <xf numFmtId="2" fontId="4" fillId="0" borderId="7" xfId="0" applyNumberFormat="1" applyFont="1" applyBorder="1" applyAlignment="1">
      <alignment vertical="center"/>
    </xf>
    <xf numFmtId="43" fontId="4" fillId="0" borderId="7" xfId="3" applyFont="1" applyBorder="1" applyAlignment="1">
      <alignment vertical="center"/>
    </xf>
    <xf numFmtId="1" fontId="4" fillId="0" borderId="3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43" fontId="4" fillId="0" borderId="7" xfId="0" applyNumberFormat="1" applyFont="1" applyBorder="1" applyAlignment="1">
      <alignment horizontal="right" vertical="center"/>
    </xf>
    <xf numFmtId="0" fontId="4" fillId="0" borderId="33" xfId="0" applyFont="1" applyBorder="1" applyAlignment="1">
      <alignment horizontal="center" vertical="center" wrapText="1"/>
    </xf>
    <xf numFmtId="4" fontId="4" fillId="0" borderId="7" xfId="0" applyNumberFormat="1" applyFont="1" applyBorder="1" applyAlignment="1">
      <alignment horizontal="right" vertical="center"/>
    </xf>
    <xf numFmtId="164" fontId="4" fillId="0" borderId="7" xfId="1" applyFont="1" applyBorder="1" applyAlignment="1">
      <alignment vertical="center"/>
    </xf>
    <xf numFmtId="0" fontId="5" fillId="5" borderId="48" xfId="0" applyFont="1" applyFill="1" applyBorder="1" applyAlignment="1">
      <alignment horizontal="right" vertical="center"/>
    </xf>
    <xf numFmtId="3" fontId="5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vertical="center"/>
    </xf>
    <xf numFmtId="1" fontId="5" fillId="5" borderId="0" xfId="0" applyNumberFormat="1" applyFont="1" applyFill="1" applyAlignment="1">
      <alignment horizontal="center" vertical="center"/>
    </xf>
    <xf numFmtId="164" fontId="5" fillId="5" borderId="0" xfId="1" applyFont="1" applyFill="1" applyBorder="1" applyAlignment="1">
      <alignment vertical="center"/>
    </xf>
    <xf numFmtId="43" fontId="5" fillId="5" borderId="0" xfId="3" applyFont="1" applyFill="1" applyBorder="1" applyAlignment="1">
      <alignment horizontal="center" vertical="center"/>
    </xf>
    <xf numFmtId="164" fontId="5" fillId="5" borderId="0" xfId="1" applyFont="1" applyFill="1" applyBorder="1" applyAlignment="1">
      <alignment horizontal="center" vertical="center"/>
    </xf>
    <xf numFmtId="10" fontId="5" fillId="5" borderId="0" xfId="2" applyNumberFormat="1" applyFont="1" applyFill="1" applyBorder="1" applyAlignment="1">
      <alignment vertical="center"/>
    </xf>
    <xf numFmtId="43" fontId="5" fillId="5" borderId="0" xfId="3" applyFont="1" applyFill="1" applyBorder="1" applyAlignment="1">
      <alignment vertical="center"/>
    </xf>
    <xf numFmtId="43" fontId="5" fillId="5" borderId="47" xfId="3" applyFont="1" applyFill="1" applyBorder="1" applyAlignment="1">
      <alignment vertical="center"/>
    </xf>
    <xf numFmtId="0" fontId="4" fillId="0" borderId="48" xfId="0" applyFont="1" applyBorder="1"/>
    <xf numFmtId="3" fontId="4" fillId="0" borderId="0" xfId="0" applyNumberFormat="1" applyFont="1" applyAlignment="1">
      <alignment horizontal="center"/>
    </xf>
    <xf numFmtId="0" fontId="4" fillId="0" borderId="0" xfId="0" applyFont="1"/>
    <xf numFmtId="43" fontId="4" fillId="0" borderId="0" xfId="3" applyFont="1" applyBorder="1"/>
    <xf numFmtId="0" fontId="4" fillId="0" borderId="61" xfId="0" applyFont="1" applyBorder="1"/>
    <xf numFmtId="0" fontId="95" fillId="0" borderId="3" xfId="0" applyFont="1" applyBorder="1" applyAlignment="1">
      <alignment horizontal="left" vertical="center" wrapText="1"/>
    </xf>
    <xf numFmtId="4" fontId="4" fillId="0" borderId="14" xfId="0" applyNumberFormat="1" applyFont="1" applyBorder="1" applyAlignment="1">
      <alignment horizontal="right" vertical="center"/>
    </xf>
    <xf numFmtId="0" fontId="5" fillId="5" borderId="48" xfId="0" applyFont="1" applyFill="1" applyBorder="1" applyAlignment="1">
      <alignment horizontal="right" vertical="center" wrapText="1"/>
    </xf>
    <xf numFmtId="0" fontId="5" fillId="5" borderId="0" xfId="0" applyFont="1" applyFill="1" applyAlignment="1">
      <alignment horizontal="right" vertical="center" wrapText="1"/>
    </xf>
    <xf numFmtId="3" fontId="5" fillId="2" borderId="7" xfId="0" applyNumberFormat="1" applyFont="1" applyFill="1" applyBorder="1" applyAlignment="1">
      <alignment horizontal="center" vertical="center"/>
    </xf>
    <xf numFmtId="43" fontId="5" fillId="2" borderId="7" xfId="3" applyFont="1" applyFill="1" applyBorder="1" applyAlignment="1">
      <alignment horizontal="center" vertical="center"/>
    </xf>
    <xf numFmtId="164" fontId="5" fillId="2" borderId="7" xfId="1" applyFont="1" applyFill="1" applyBorder="1" applyAlignment="1">
      <alignment horizontal="center" vertical="center"/>
    </xf>
    <xf numFmtId="0" fontId="4" fillId="0" borderId="0" xfId="0" applyFont="1" applyAlignment="1">
      <alignment horizontal="left" indent="1"/>
    </xf>
    <xf numFmtId="0" fontId="4" fillId="0" borderId="47" xfId="0" applyFont="1" applyBorder="1"/>
    <xf numFmtId="3" fontId="5" fillId="2" borderId="78" xfId="0" applyNumberFormat="1" applyFont="1" applyFill="1" applyBorder="1" applyAlignment="1">
      <alignment horizontal="center" vertical="center"/>
    </xf>
    <xf numFmtId="0" fontId="5" fillId="2" borderId="78" xfId="0" applyFont="1" applyFill="1" applyBorder="1" applyAlignment="1">
      <alignment vertical="center"/>
    </xf>
    <xf numFmtId="1" fontId="5" fillId="2" borderId="79" xfId="0" applyNumberFormat="1" applyFont="1" applyFill="1" applyBorder="1" applyAlignment="1">
      <alignment horizontal="center" vertical="center"/>
    </xf>
    <xf numFmtId="164" fontId="5" fillId="2" borderId="79" xfId="1" applyFont="1" applyFill="1" applyBorder="1" applyAlignment="1">
      <alignment vertical="center"/>
    </xf>
    <xf numFmtId="43" fontId="5" fillId="2" borderId="78" xfId="3" applyFont="1" applyFill="1" applyBorder="1" applyAlignment="1">
      <alignment horizontal="center" vertical="center"/>
    </xf>
    <xf numFmtId="164" fontId="5" fillId="2" borderId="78" xfId="1" applyFont="1" applyFill="1" applyBorder="1" applyAlignment="1">
      <alignment horizontal="center" vertical="center"/>
    </xf>
    <xf numFmtId="10" fontId="5" fillId="2" borderId="79" xfId="2" applyNumberFormat="1" applyFont="1" applyFill="1" applyBorder="1" applyAlignment="1">
      <alignment vertical="center"/>
    </xf>
    <xf numFmtId="43" fontId="5" fillId="2" borderId="79" xfId="3" applyFont="1" applyFill="1" applyBorder="1" applyAlignment="1">
      <alignment vertical="center"/>
    </xf>
    <xf numFmtId="43" fontId="5" fillId="2" borderId="85" xfId="3" applyFont="1" applyFill="1" applyBorder="1" applyAlignment="1">
      <alignment vertical="center"/>
    </xf>
    <xf numFmtId="0" fontId="5" fillId="2" borderId="81" xfId="0" applyFont="1" applyFill="1" applyBorder="1" applyAlignment="1">
      <alignment horizontal="right" vertical="center" wrapText="1"/>
    </xf>
    <xf numFmtId="0" fontId="5" fillId="2" borderId="81" xfId="0" applyFont="1" applyFill="1" applyBorder="1" applyAlignment="1">
      <alignment horizontal="center" vertical="center"/>
    </xf>
    <xf numFmtId="164" fontId="5" fillId="2" borderId="81" xfId="1" applyFont="1" applyFill="1" applyBorder="1" applyAlignment="1">
      <alignment vertical="center"/>
    </xf>
    <xf numFmtId="10" fontId="5" fillId="2" borderId="81" xfId="2" applyNumberFormat="1" applyFont="1" applyFill="1" applyBorder="1" applyAlignment="1">
      <alignment vertical="center"/>
    </xf>
    <xf numFmtId="43" fontId="5" fillId="2" borderId="81" xfId="3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" fontId="5" fillId="2" borderId="9" xfId="0" applyNumberFormat="1" applyFont="1" applyFill="1" applyBorder="1" applyAlignment="1">
      <alignment horizontal="center" vertical="center"/>
    </xf>
    <xf numFmtId="164" fontId="5" fillId="2" borderId="9" xfId="1" applyFont="1" applyFill="1" applyBorder="1" applyAlignment="1">
      <alignment vertical="center"/>
    </xf>
    <xf numFmtId="10" fontId="5" fillId="2" borderId="9" xfId="2" applyNumberFormat="1" applyFont="1" applyFill="1" applyBorder="1" applyAlignment="1">
      <alignment vertical="center"/>
    </xf>
    <xf numFmtId="43" fontId="5" fillId="2" borderId="9" xfId="3" applyFont="1" applyFill="1" applyBorder="1" applyAlignment="1">
      <alignment vertical="center"/>
    </xf>
    <xf numFmtId="43" fontId="5" fillId="2" borderId="84" xfId="3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164" fontId="6" fillId="5" borderId="59" xfId="4" applyFont="1" applyFill="1" applyBorder="1"/>
    <xf numFmtId="164" fontId="6" fillId="0" borderId="66" xfId="0" applyNumberFormat="1" applyFont="1" applyBorder="1"/>
    <xf numFmtId="0" fontId="104" fillId="0" borderId="0" xfId="0" applyFont="1"/>
    <xf numFmtId="0" fontId="104" fillId="0" borderId="0" xfId="0" applyFont="1" applyAlignment="1">
      <alignment horizontal="center"/>
    </xf>
    <xf numFmtId="0" fontId="104" fillId="0" borderId="0" xfId="0" applyFont="1" applyAlignment="1">
      <alignment wrapText="1"/>
    </xf>
    <xf numFmtId="0" fontId="100" fillId="5" borderId="0" xfId="0" applyFont="1" applyFill="1"/>
    <xf numFmtId="0" fontId="100" fillId="0" borderId="0" xfId="0" applyFont="1"/>
    <xf numFmtId="0" fontId="105" fillId="0" borderId="0" xfId="0" applyFont="1" applyAlignment="1">
      <alignment horizontal="left" vertical="center"/>
    </xf>
    <xf numFmtId="0" fontId="79" fillId="5" borderId="93" xfId="0" applyFont="1" applyFill="1" applyBorder="1"/>
    <xf numFmtId="201" fontId="79" fillId="5" borderId="94" xfId="0" applyNumberFormat="1" applyFont="1" applyFill="1" applyBorder="1" applyAlignment="1">
      <alignment horizontal="center" vertical="center"/>
    </xf>
    <xf numFmtId="202" fontId="79" fillId="5" borderId="95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left"/>
    </xf>
    <xf numFmtId="0" fontId="79" fillId="5" borderId="98" xfId="0" applyFont="1" applyFill="1" applyBorder="1"/>
    <xf numFmtId="201" fontId="79" fillId="5" borderId="99" xfId="0" applyNumberFormat="1" applyFont="1" applyFill="1" applyBorder="1" applyAlignment="1">
      <alignment horizontal="center" vertical="center"/>
    </xf>
    <xf numFmtId="202" fontId="79" fillId="5" borderId="100" xfId="0" applyNumberFormat="1" applyFont="1" applyFill="1" applyBorder="1" applyAlignment="1">
      <alignment horizontal="center" vertical="center"/>
    </xf>
    <xf numFmtId="17" fontId="77" fillId="0" borderId="0" xfId="0" applyNumberFormat="1" applyFont="1" applyAlignment="1">
      <alignment horizontal="left"/>
    </xf>
    <xf numFmtId="0" fontId="79" fillId="5" borderId="97" xfId="0" applyFont="1" applyFill="1" applyBorder="1"/>
    <xf numFmtId="201" fontId="79" fillId="5" borderId="102" xfId="0" applyNumberFormat="1" applyFont="1" applyFill="1" applyBorder="1" applyAlignment="1">
      <alignment horizontal="center" vertical="center"/>
    </xf>
    <xf numFmtId="202" fontId="79" fillId="5" borderId="103" xfId="0" applyNumberFormat="1" applyFont="1" applyFill="1" applyBorder="1" applyAlignment="1">
      <alignment horizontal="center" vertical="center"/>
    </xf>
    <xf numFmtId="201" fontId="77" fillId="0" borderId="0" xfId="0" applyNumberFormat="1" applyFont="1" applyAlignment="1">
      <alignment horizontal="left"/>
    </xf>
    <xf numFmtId="17" fontId="78" fillId="0" borderId="0" xfId="0" applyNumberFormat="1" applyFont="1" applyAlignment="1">
      <alignment horizontal="left"/>
    </xf>
    <xf numFmtId="0" fontId="79" fillId="5" borderId="106" xfId="0" applyFont="1" applyFill="1" applyBorder="1"/>
    <xf numFmtId="0" fontId="79" fillId="5" borderId="111" xfId="0" applyFont="1" applyFill="1" applyBorder="1"/>
    <xf numFmtId="0" fontId="79" fillId="5" borderId="105" xfId="0" applyFont="1" applyFill="1" applyBorder="1"/>
    <xf numFmtId="201" fontId="79" fillId="5" borderId="109" xfId="0" applyNumberFormat="1" applyFont="1" applyFill="1" applyBorder="1" applyAlignment="1">
      <alignment horizontal="center" vertical="center"/>
    </xf>
    <xf numFmtId="202" fontId="79" fillId="5" borderId="112" xfId="0" applyNumberFormat="1" applyFont="1" applyFill="1" applyBorder="1" applyAlignment="1">
      <alignment horizontal="center" vertical="center"/>
    </xf>
    <xf numFmtId="201" fontId="79" fillId="5" borderId="114" xfId="0" applyNumberFormat="1" applyFont="1" applyFill="1" applyBorder="1" applyAlignment="1">
      <alignment horizontal="center" vertical="center"/>
    </xf>
    <xf numFmtId="202" fontId="79" fillId="5" borderId="17" xfId="0" applyNumberFormat="1" applyFont="1" applyFill="1" applyBorder="1" applyAlignment="1">
      <alignment horizontal="center" vertical="center"/>
    </xf>
    <xf numFmtId="203" fontId="77" fillId="0" borderId="0" xfId="0" applyNumberFormat="1" applyFont="1" applyAlignment="1">
      <alignment horizontal="left"/>
    </xf>
    <xf numFmtId="202" fontId="79" fillId="5" borderId="118" xfId="0" applyNumberFormat="1" applyFont="1" applyFill="1" applyBorder="1" applyAlignment="1">
      <alignment horizontal="center" vertical="center"/>
    </xf>
    <xf numFmtId="202" fontId="79" fillId="5" borderId="119" xfId="0" applyNumberFormat="1" applyFont="1" applyFill="1" applyBorder="1" applyAlignment="1">
      <alignment horizontal="center" vertical="center"/>
    </xf>
    <xf numFmtId="202" fontId="79" fillId="5" borderId="115" xfId="0" applyNumberFormat="1" applyFont="1" applyFill="1" applyBorder="1" applyAlignment="1">
      <alignment horizontal="center" vertical="center"/>
    </xf>
    <xf numFmtId="0" fontId="79" fillId="5" borderId="122" xfId="335" applyFont="1" applyFill="1" applyBorder="1"/>
    <xf numFmtId="0" fontId="79" fillId="5" borderId="92" xfId="335" applyFont="1" applyFill="1"/>
    <xf numFmtId="0" fontId="79" fillId="5" borderId="132" xfId="335" applyFont="1" applyFill="1" applyBorder="1"/>
    <xf numFmtId="0" fontId="79" fillId="5" borderId="7" xfId="0" applyFont="1" applyFill="1" applyBorder="1"/>
    <xf numFmtId="0" fontId="79" fillId="5" borderId="133" xfId="335" applyFont="1" applyFill="1" applyBorder="1"/>
    <xf numFmtId="202" fontId="79" fillId="5" borderId="113" xfId="0" applyNumberFormat="1" applyFont="1" applyFill="1" applyBorder="1" applyAlignment="1">
      <alignment horizontal="center" vertical="center"/>
    </xf>
    <xf numFmtId="0" fontId="79" fillId="5" borderId="135" xfId="335" applyFont="1" applyFill="1" applyBorder="1"/>
    <xf numFmtId="201" fontId="79" fillId="5" borderId="136" xfId="0" applyNumberFormat="1" applyFont="1" applyFill="1" applyBorder="1" applyAlignment="1">
      <alignment horizontal="center" vertical="center"/>
    </xf>
    <xf numFmtId="202" fontId="79" fillId="5" borderId="85" xfId="0" applyNumberFormat="1" applyFont="1" applyFill="1" applyBorder="1" applyAlignment="1">
      <alignment horizontal="center" vertical="center"/>
    </xf>
    <xf numFmtId="0" fontId="76" fillId="5" borderId="0" xfId="0" applyFont="1" applyFill="1"/>
    <xf numFmtId="0" fontId="105" fillId="5" borderId="19" xfId="0" applyFont="1" applyFill="1" applyBorder="1" applyAlignment="1">
      <alignment vertical="center"/>
    </xf>
    <xf numFmtId="0" fontId="100" fillId="5" borderId="0" xfId="0" applyFont="1" applyFill="1" applyAlignment="1">
      <alignment vertical="center"/>
    </xf>
    <xf numFmtId="0" fontId="108" fillId="5" borderId="0" xfId="0" applyFont="1" applyFill="1" applyAlignment="1">
      <alignment vertical="center" wrapText="1"/>
    </xf>
    <xf numFmtId="0" fontId="10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78" fillId="17" borderId="40" xfId="0" applyFont="1" applyFill="1" applyBorder="1" applyAlignment="1">
      <alignment vertical="center"/>
    </xf>
    <xf numFmtId="0" fontId="78" fillId="17" borderId="68" xfId="0" applyFont="1" applyFill="1" applyBorder="1" applyAlignment="1">
      <alignment vertical="center"/>
    </xf>
    <xf numFmtId="0" fontId="78" fillId="17" borderId="128" xfId="0" applyFont="1" applyFill="1" applyBorder="1" applyAlignment="1">
      <alignment vertical="center" wrapText="1"/>
    </xf>
    <xf numFmtId="0" fontId="78" fillId="17" borderId="70" xfId="0" applyFont="1" applyFill="1" applyBorder="1" applyAlignment="1">
      <alignment vertical="center"/>
    </xf>
    <xf numFmtId="0" fontId="78" fillId="17" borderId="68" xfId="0" applyFont="1" applyFill="1" applyBorder="1" applyAlignment="1">
      <alignment horizontal="center" vertical="center"/>
    </xf>
    <xf numFmtId="0" fontId="78" fillId="17" borderId="69" xfId="0" applyFont="1" applyFill="1" applyBorder="1" applyAlignment="1">
      <alignment horizontal="center" vertical="center"/>
    </xf>
    <xf numFmtId="0" fontId="78" fillId="17" borderId="70" xfId="0" applyFont="1" applyFill="1" applyBorder="1" applyAlignment="1">
      <alignment horizontal="center" vertical="center"/>
    </xf>
    <xf numFmtId="0" fontId="77" fillId="5" borderId="33" xfId="0" applyFont="1" applyFill="1" applyBorder="1" applyAlignment="1">
      <alignment horizontal="center" vertical="center"/>
    </xf>
    <xf numFmtId="0" fontId="77" fillId="5" borderId="7" xfId="0" applyFont="1" applyFill="1" applyBorder="1" applyAlignment="1">
      <alignment vertical="center"/>
    </xf>
    <xf numFmtId="0" fontId="77" fillId="5" borderId="18" xfId="0" applyFont="1" applyFill="1" applyBorder="1" applyAlignment="1">
      <alignment horizontal="center" vertical="center" wrapText="1"/>
    </xf>
    <xf numFmtId="0" fontId="77" fillId="5" borderId="10" xfId="0" applyFont="1" applyFill="1" applyBorder="1" applyAlignment="1">
      <alignment vertical="center"/>
    </xf>
    <xf numFmtId="203" fontId="77" fillId="5" borderId="7" xfId="0" applyNumberFormat="1" applyFont="1" applyFill="1" applyBorder="1" applyAlignment="1">
      <alignment horizontal="center" vertical="center"/>
    </xf>
    <xf numFmtId="202" fontId="77" fillId="5" borderId="9" xfId="0" applyNumberFormat="1" applyFont="1" applyFill="1" applyBorder="1" applyAlignment="1">
      <alignment horizontal="center" vertical="center"/>
    </xf>
    <xf numFmtId="203" fontId="77" fillId="5" borderId="33" xfId="0" applyNumberFormat="1" applyFont="1" applyFill="1" applyBorder="1" applyAlignment="1">
      <alignment horizontal="center" vertical="center"/>
    </xf>
    <xf numFmtId="202" fontId="77" fillId="5" borderId="18" xfId="0" applyNumberFormat="1" applyFont="1" applyFill="1" applyBorder="1" applyAlignment="1">
      <alignment horizontal="center" vertical="center"/>
    </xf>
    <xf numFmtId="0" fontId="77" fillId="5" borderId="7" xfId="0" applyFont="1" applyFill="1" applyBorder="1" applyAlignment="1">
      <alignment horizontal="center" vertical="center" wrapText="1"/>
    </xf>
    <xf numFmtId="202" fontId="77" fillId="5" borderId="127" xfId="0" applyNumberFormat="1" applyFont="1" applyFill="1" applyBorder="1" applyAlignment="1">
      <alignment horizontal="center" vertical="center"/>
    </xf>
    <xf numFmtId="0" fontId="77" fillId="5" borderId="78" xfId="0" applyFont="1" applyFill="1" applyBorder="1" applyAlignment="1">
      <alignment horizontal="center" vertical="center" wrapText="1"/>
    </xf>
    <xf numFmtId="0" fontId="77" fillId="5" borderId="78" xfId="0" applyFont="1" applyFill="1" applyBorder="1" applyAlignment="1">
      <alignment vertical="center"/>
    </xf>
    <xf numFmtId="0" fontId="77" fillId="5" borderId="85" xfId="0" applyFont="1" applyFill="1" applyBorder="1" applyAlignment="1">
      <alignment horizontal="center" vertical="center" wrapText="1"/>
    </xf>
    <xf numFmtId="0" fontId="77" fillId="5" borderId="77" xfId="0" applyFont="1" applyFill="1" applyBorder="1" applyAlignment="1">
      <alignment vertical="center"/>
    </xf>
    <xf numFmtId="201" fontId="77" fillId="5" borderId="78" xfId="0" applyNumberFormat="1" applyFont="1" applyFill="1" applyBorder="1" applyAlignment="1">
      <alignment horizontal="center" vertical="center"/>
    </xf>
    <xf numFmtId="202" fontId="77" fillId="5" borderId="79" xfId="0" applyNumberFormat="1" applyFont="1" applyFill="1" applyBorder="1" applyAlignment="1">
      <alignment horizontal="center" vertical="center"/>
    </xf>
    <xf numFmtId="202" fontId="77" fillId="5" borderId="85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79" fillId="5" borderId="23" xfId="335" applyFont="1" applyFill="1" applyBorder="1"/>
    <xf numFmtId="0" fontId="79" fillId="5" borderId="117" xfId="335" applyFont="1" applyFill="1" applyBorder="1"/>
    <xf numFmtId="0" fontId="79" fillId="5" borderId="121" xfId="335" applyFont="1" applyFill="1" applyBorder="1"/>
    <xf numFmtId="0" fontId="105" fillId="17" borderId="33" xfId="0" applyFont="1" applyFill="1" applyBorder="1" applyAlignment="1">
      <alignment horizontal="center" vertical="center"/>
    </xf>
    <xf numFmtId="0" fontId="105" fillId="17" borderId="18" xfId="0" applyFont="1" applyFill="1" applyBorder="1" applyAlignment="1">
      <alignment horizontal="center" vertical="center"/>
    </xf>
    <xf numFmtId="0" fontId="110" fillId="0" borderId="0" xfId="0" applyFont="1"/>
    <xf numFmtId="0" fontId="106" fillId="4" borderId="44" xfId="0" applyFont="1" applyFill="1" applyBorder="1"/>
    <xf numFmtId="0" fontId="105" fillId="17" borderId="7" xfId="0" applyFont="1" applyFill="1" applyBorder="1" applyAlignment="1">
      <alignment horizontal="center" vertical="center"/>
    </xf>
    <xf numFmtId="0" fontId="105" fillId="17" borderId="7" xfId="0" applyFont="1" applyFill="1" applyBorder="1" applyAlignment="1">
      <alignment horizontal="center" vertical="center" wrapText="1"/>
    </xf>
    <xf numFmtId="0" fontId="106" fillId="17" borderId="7" xfId="0" applyFont="1" applyFill="1" applyBorder="1" applyAlignment="1">
      <alignment horizontal="center" vertical="center"/>
    </xf>
    <xf numFmtId="0" fontId="106" fillId="17" borderId="9" xfId="0" applyFont="1" applyFill="1" applyBorder="1" applyAlignment="1">
      <alignment horizontal="center" vertical="center"/>
    </xf>
    <xf numFmtId="0" fontId="105" fillId="20" borderId="10" xfId="0" applyFont="1" applyFill="1" applyBorder="1" applyAlignment="1">
      <alignment horizontal="center" vertical="center"/>
    </xf>
    <xf numFmtId="0" fontId="105" fillId="20" borderId="9" xfId="0" applyFont="1" applyFill="1" applyBorder="1" applyAlignment="1">
      <alignment horizontal="center" vertical="center"/>
    </xf>
    <xf numFmtId="0" fontId="107" fillId="21" borderId="124" xfId="0" applyFont="1" applyFill="1" applyBorder="1" applyAlignment="1">
      <alignment horizontal="center" vertical="center"/>
    </xf>
    <xf numFmtId="0" fontId="107" fillId="16" borderId="10" xfId="0" applyFont="1" applyFill="1" applyBorder="1" applyAlignment="1">
      <alignment horizontal="center" vertical="center"/>
    </xf>
    <xf numFmtId="0" fontId="107" fillId="16" borderId="18" xfId="0" applyFont="1" applyFill="1" applyBorder="1" applyAlignment="1">
      <alignment horizontal="center" vertical="center"/>
    </xf>
    <xf numFmtId="0" fontId="79" fillId="5" borderId="78" xfId="0" applyFont="1" applyFill="1" applyBorder="1" applyAlignment="1">
      <alignment horizontal="center"/>
    </xf>
    <xf numFmtId="0" fontId="79" fillId="5" borderId="78" xfId="0" applyFont="1" applyFill="1" applyBorder="1" applyAlignment="1">
      <alignment horizontal="center" wrapText="1"/>
    </xf>
    <xf numFmtId="0" fontId="79" fillId="5" borderId="78" xfId="0" applyFont="1" applyFill="1" applyBorder="1"/>
    <xf numFmtId="0" fontId="79" fillId="5" borderId="79" xfId="0" applyFont="1" applyFill="1" applyBorder="1"/>
    <xf numFmtId="201" fontId="79" fillId="20" borderId="77" xfId="0" applyNumberFormat="1" applyFont="1" applyFill="1" applyBorder="1" applyAlignment="1">
      <alignment horizontal="center" vertical="center"/>
    </xf>
    <xf numFmtId="202" fontId="79" fillId="20" borderId="79" xfId="0" applyNumberFormat="1" applyFont="1" applyFill="1" applyBorder="1" applyAlignment="1">
      <alignment horizontal="center" vertical="center"/>
    </xf>
    <xf numFmtId="201" fontId="79" fillId="16" borderId="136" xfId="0" applyNumberFormat="1" applyFont="1" applyFill="1" applyBorder="1" applyAlignment="1">
      <alignment horizontal="center" vertical="center"/>
    </xf>
    <xf numFmtId="202" fontId="79" fillId="16" borderId="85" xfId="0" applyNumberFormat="1" applyFont="1" applyFill="1" applyBorder="1" applyAlignment="1">
      <alignment horizontal="center" vertical="center"/>
    </xf>
    <xf numFmtId="0" fontId="79" fillId="5" borderId="11" xfId="0" applyFont="1" applyFill="1" applyBorder="1" applyAlignment="1">
      <alignment horizontal="center"/>
    </xf>
    <xf numFmtId="0" fontId="79" fillId="5" borderId="11" xfId="0" applyFont="1" applyFill="1" applyBorder="1" applyAlignment="1">
      <alignment horizontal="center" wrapText="1"/>
    </xf>
    <xf numFmtId="0" fontId="79" fillId="5" borderId="11" xfId="0" applyFont="1" applyFill="1" applyBorder="1"/>
    <xf numFmtId="0" fontId="79" fillId="5" borderId="4" xfId="0" applyFont="1" applyFill="1" applyBorder="1"/>
    <xf numFmtId="201" fontId="79" fillId="5" borderId="73" xfId="0" applyNumberFormat="1" applyFont="1" applyFill="1" applyBorder="1" applyAlignment="1">
      <alignment horizontal="center" vertical="center"/>
    </xf>
    <xf numFmtId="202" fontId="79" fillId="5" borderId="84" xfId="0" applyNumberFormat="1" applyFont="1" applyFill="1" applyBorder="1" applyAlignment="1">
      <alignment horizontal="center" vertical="center"/>
    </xf>
    <xf numFmtId="201" fontId="79" fillId="20" borderId="6" xfId="0" applyNumberFormat="1" applyFont="1" applyFill="1" applyBorder="1" applyAlignment="1">
      <alignment horizontal="center" vertical="center"/>
    </xf>
    <xf numFmtId="202" fontId="79" fillId="20" borderId="4" xfId="0" applyNumberFormat="1" applyFont="1" applyFill="1" applyBorder="1" applyAlignment="1">
      <alignment horizontal="center" vertical="center"/>
    </xf>
    <xf numFmtId="202" fontId="79" fillId="21" borderId="84" xfId="0" applyNumberFormat="1" applyFont="1" applyFill="1" applyBorder="1" applyAlignment="1">
      <alignment horizontal="center" vertical="center"/>
    </xf>
    <xf numFmtId="201" fontId="79" fillId="16" borderId="123" xfId="0" applyNumberFormat="1" applyFont="1" applyFill="1" applyBorder="1" applyAlignment="1">
      <alignment horizontal="center" vertical="center"/>
    </xf>
    <xf numFmtId="202" fontId="79" fillId="16" borderId="124" xfId="0" applyNumberFormat="1" applyFont="1" applyFill="1" applyBorder="1" applyAlignment="1">
      <alignment horizontal="center" vertical="center"/>
    </xf>
    <xf numFmtId="0" fontId="79" fillId="5" borderId="7" xfId="0" applyFont="1" applyFill="1" applyBorder="1" applyAlignment="1">
      <alignment horizontal="center"/>
    </xf>
    <xf numFmtId="0" fontId="79" fillId="5" borderId="7" xfId="0" applyFont="1" applyFill="1" applyBorder="1" applyAlignment="1">
      <alignment horizontal="center" wrapText="1"/>
    </xf>
    <xf numFmtId="0" fontId="79" fillId="5" borderId="9" xfId="0" applyFont="1" applyFill="1" applyBorder="1"/>
    <xf numFmtId="201" fontId="79" fillId="5" borderId="33" xfId="0" applyNumberFormat="1" applyFont="1" applyFill="1" applyBorder="1" applyAlignment="1">
      <alignment horizontal="center" vertical="center"/>
    </xf>
    <xf numFmtId="202" fontId="79" fillId="5" borderId="18" xfId="0" applyNumberFormat="1" applyFont="1" applyFill="1" applyBorder="1" applyAlignment="1">
      <alignment horizontal="center" vertical="center"/>
    </xf>
    <xf numFmtId="201" fontId="79" fillId="20" borderId="10" xfId="0" applyNumberFormat="1" applyFont="1" applyFill="1" applyBorder="1" applyAlignment="1">
      <alignment horizontal="center" vertical="center"/>
    </xf>
    <xf numFmtId="202" fontId="79" fillId="20" borderId="9" xfId="0" applyNumberFormat="1" applyFont="1" applyFill="1" applyBorder="1" applyAlignment="1">
      <alignment horizontal="center" vertical="center"/>
    </xf>
    <xf numFmtId="202" fontId="79" fillId="21" borderId="18" xfId="0" applyNumberFormat="1" applyFont="1" applyFill="1" applyBorder="1" applyAlignment="1">
      <alignment horizontal="center" vertical="center"/>
    </xf>
    <xf numFmtId="201" fontId="79" fillId="16" borderId="33" xfId="0" applyNumberFormat="1" applyFont="1" applyFill="1" applyBorder="1" applyAlignment="1">
      <alignment horizontal="center" vertical="center"/>
    </xf>
    <xf numFmtId="202" fontId="79" fillId="16" borderId="18" xfId="0" applyNumberFormat="1" applyFont="1" applyFill="1" applyBorder="1" applyAlignment="1">
      <alignment horizontal="center" vertical="center"/>
    </xf>
    <xf numFmtId="202" fontId="79" fillId="21" borderId="85" xfId="0" applyNumberFormat="1" applyFont="1" applyFill="1" applyBorder="1" applyAlignment="1">
      <alignment horizontal="center" vertical="center"/>
    </xf>
    <xf numFmtId="201" fontId="79" fillId="16" borderId="107" xfId="0" applyNumberFormat="1" applyFont="1" applyFill="1" applyBorder="1" applyAlignment="1">
      <alignment horizontal="center" vertical="center"/>
    </xf>
    <xf numFmtId="202" fontId="79" fillId="16" borderId="108" xfId="0" applyNumberFormat="1" applyFont="1" applyFill="1" applyBorder="1" applyAlignment="1">
      <alignment horizontal="center" vertical="center"/>
    </xf>
    <xf numFmtId="202" fontId="79" fillId="5" borderId="124" xfId="0" applyNumberFormat="1" applyFont="1" applyFill="1" applyBorder="1" applyAlignment="1">
      <alignment horizontal="center" vertical="center"/>
    </xf>
    <xf numFmtId="0" fontId="79" fillId="5" borderId="7" xfId="0" applyFont="1" applyFill="1" applyBorder="1" applyAlignment="1">
      <alignment horizontal="center" vertical="center"/>
    </xf>
    <xf numFmtId="0" fontId="79" fillId="5" borderId="7" xfId="0" applyFont="1" applyFill="1" applyBorder="1" applyAlignment="1">
      <alignment horizontal="center" vertical="center" wrapText="1"/>
    </xf>
    <xf numFmtId="0" fontId="79" fillId="5" borderId="8" xfId="0" applyFont="1" applyFill="1" applyBorder="1" applyAlignment="1">
      <alignment horizontal="center" wrapText="1"/>
    </xf>
    <xf numFmtId="0" fontId="79" fillId="5" borderId="8" xfId="0" applyFont="1" applyFill="1" applyBorder="1"/>
    <xf numFmtId="0" fontId="79" fillId="5" borderId="31" xfId="0" applyFont="1" applyFill="1" applyBorder="1"/>
    <xf numFmtId="201" fontId="79" fillId="20" borderId="43" xfId="0" applyNumberFormat="1" applyFont="1" applyFill="1" applyBorder="1" applyAlignment="1">
      <alignment horizontal="center" vertical="center"/>
    </xf>
    <xf numFmtId="202" fontId="79" fillId="20" borderId="31" xfId="0" applyNumberFormat="1" applyFont="1" applyFill="1" applyBorder="1" applyAlignment="1">
      <alignment horizontal="center" vertical="center"/>
    </xf>
    <xf numFmtId="202" fontId="79" fillId="21" borderId="127" xfId="0" applyNumberFormat="1" applyFont="1" applyFill="1" applyBorder="1" applyAlignment="1">
      <alignment horizontal="center" vertical="center"/>
    </xf>
    <xf numFmtId="0" fontId="79" fillId="5" borderId="7" xfId="335" applyFont="1" applyFill="1" applyBorder="1"/>
    <xf numFmtId="0" fontId="79" fillId="5" borderId="9" xfId="335" applyFont="1" applyFill="1" applyBorder="1"/>
    <xf numFmtId="203" fontId="79" fillId="20" borderId="10" xfId="0" applyNumberFormat="1" applyFont="1" applyFill="1" applyBorder="1" applyAlignment="1">
      <alignment horizontal="center" vertical="center"/>
    </xf>
    <xf numFmtId="0" fontId="79" fillId="5" borderId="11" xfId="335" applyFont="1" applyFill="1" applyBorder="1"/>
    <xf numFmtId="0" fontId="79" fillId="5" borderId="4" xfId="335" applyFont="1" applyFill="1" applyBorder="1"/>
    <xf numFmtId="203" fontId="79" fillId="20" borderId="6" xfId="0" applyNumberFormat="1" applyFont="1" applyFill="1" applyBorder="1" applyAlignment="1">
      <alignment horizontal="center" vertical="center"/>
    </xf>
    <xf numFmtId="203" fontId="79" fillId="20" borderId="77" xfId="0" applyNumberFormat="1" applyFont="1" applyFill="1" applyBorder="1" applyAlignment="1">
      <alignment horizontal="center" vertical="center"/>
    </xf>
    <xf numFmtId="0" fontId="79" fillId="5" borderId="78" xfId="335" applyFont="1" applyFill="1" applyBorder="1"/>
    <xf numFmtId="0" fontId="79" fillId="5" borderId="79" xfId="335" applyFont="1" applyFill="1" applyBorder="1"/>
    <xf numFmtId="0" fontId="79" fillId="5" borderId="89" xfId="0" applyFont="1" applyFill="1" applyBorder="1" applyAlignment="1">
      <alignment horizontal="center" wrapText="1"/>
    </xf>
    <xf numFmtId="0" fontId="79" fillId="5" borderId="89" xfId="0" applyFont="1" applyFill="1" applyBorder="1" applyAlignment="1">
      <alignment horizontal="center"/>
    </xf>
    <xf numFmtId="201" fontId="79" fillId="5" borderId="123" xfId="0" applyNumberFormat="1" applyFont="1" applyFill="1" applyBorder="1" applyAlignment="1">
      <alignment horizontal="center" vertical="center"/>
    </xf>
    <xf numFmtId="203" fontId="79" fillId="20" borderId="88" xfId="0" applyNumberFormat="1" applyFont="1" applyFill="1" applyBorder="1" applyAlignment="1">
      <alignment horizontal="center" vertical="center"/>
    </xf>
    <xf numFmtId="202" fontId="79" fillId="20" borderId="39" xfId="0" applyNumberFormat="1" applyFont="1" applyFill="1" applyBorder="1" applyAlignment="1">
      <alignment horizontal="center" vertical="center"/>
    </xf>
    <xf numFmtId="202" fontId="79" fillId="21" borderId="124" xfId="0" applyNumberFormat="1" applyFont="1" applyFill="1" applyBorder="1" applyAlignment="1">
      <alignment horizontal="center" vertical="center"/>
    </xf>
    <xf numFmtId="0" fontId="79" fillId="5" borderId="23" xfId="0" applyFont="1" applyFill="1" applyBorder="1" applyAlignment="1">
      <alignment horizontal="center"/>
    </xf>
    <xf numFmtId="0" fontId="79" fillId="5" borderId="23" xfId="0" applyFont="1" applyFill="1" applyBorder="1" applyAlignment="1">
      <alignment horizontal="center" wrapText="1"/>
    </xf>
    <xf numFmtId="201" fontId="79" fillId="5" borderId="91" xfId="0" applyNumberFormat="1" applyFont="1" applyFill="1" applyBorder="1" applyAlignment="1">
      <alignment horizontal="center" vertical="center"/>
    </xf>
    <xf numFmtId="203" fontId="79" fillId="20" borderId="143" xfId="0" applyNumberFormat="1" applyFont="1" applyFill="1" applyBorder="1" applyAlignment="1">
      <alignment horizontal="center" vertical="center"/>
    </xf>
    <xf numFmtId="202" fontId="79" fillId="20" borderId="117" xfId="0" applyNumberFormat="1" applyFont="1" applyFill="1" applyBorder="1" applyAlignment="1">
      <alignment horizontal="center" vertical="center"/>
    </xf>
    <xf numFmtId="202" fontId="79" fillId="21" borderId="17" xfId="0" applyNumberFormat="1" applyFont="1" applyFill="1" applyBorder="1" applyAlignment="1">
      <alignment horizontal="center" vertical="center"/>
    </xf>
    <xf numFmtId="0" fontId="105" fillId="2" borderId="0" xfId="0" applyFont="1" applyFill="1"/>
    <xf numFmtId="203" fontId="105" fillId="2" borderId="107" xfId="0" applyNumberFormat="1" applyFont="1" applyFill="1" applyBorder="1" applyAlignment="1">
      <alignment horizontal="center" vertical="center"/>
    </xf>
    <xf numFmtId="202" fontId="105" fillId="2" borderId="108" xfId="0" applyNumberFormat="1" applyFont="1" applyFill="1" applyBorder="1" applyAlignment="1">
      <alignment horizontal="center" vertical="center"/>
    </xf>
    <xf numFmtId="201" fontId="105" fillId="20" borderId="91" xfId="0" applyNumberFormat="1" applyFont="1" applyFill="1" applyBorder="1" applyAlignment="1">
      <alignment horizontal="center" vertical="center"/>
    </xf>
    <xf numFmtId="201" fontId="105" fillId="16" borderId="91" xfId="0" applyNumberFormat="1" applyFont="1" applyFill="1" applyBorder="1" applyAlignment="1">
      <alignment horizontal="center" vertical="center"/>
    </xf>
    <xf numFmtId="0" fontId="105" fillId="4" borderId="122" xfId="335" applyFont="1" applyFill="1" applyBorder="1"/>
    <xf numFmtId="0" fontId="105" fillId="17" borderId="136" xfId="0" applyFont="1" applyFill="1" applyBorder="1" applyAlignment="1">
      <alignment horizontal="center" vertical="center"/>
    </xf>
    <xf numFmtId="0" fontId="105" fillId="17" borderId="78" xfId="0" applyFont="1" applyFill="1" applyBorder="1" applyAlignment="1">
      <alignment horizontal="center" vertical="center"/>
    </xf>
    <xf numFmtId="0" fontId="105" fillId="17" borderId="78" xfId="0" applyFont="1" applyFill="1" applyBorder="1" applyAlignment="1">
      <alignment horizontal="center" vertical="center" wrapText="1"/>
    </xf>
    <xf numFmtId="0" fontId="105" fillId="17" borderId="132" xfId="335" applyFont="1" applyFill="1" applyBorder="1" applyAlignment="1">
      <alignment horizontal="center" vertical="center" wrapText="1"/>
    </xf>
    <xf numFmtId="0" fontId="105" fillId="20" borderId="136" xfId="0" applyFont="1" applyFill="1" applyBorder="1" applyAlignment="1">
      <alignment horizontal="center" vertical="center"/>
    </xf>
    <xf numFmtId="0" fontId="105" fillId="20" borderId="85" xfId="0" applyFont="1" applyFill="1" applyBorder="1" applyAlignment="1">
      <alignment horizontal="center" vertical="center"/>
    </xf>
    <xf numFmtId="0" fontId="107" fillId="21" borderId="136" xfId="0" applyFont="1" applyFill="1" applyBorder="1" applyAlignment="1">
      <alignment horizontal="center" vertical="center"/>
    </xf>
    <xf numFmtId="0" fontId="107" fillId="21" borderId="85" xfId="0" applyFont="1" applyFill="1" applyBorder="1" applyAlignment="1">
      <alignment horizontal="center" vertical="center"/>
    </xf>
    <xf numFmtId="0" fontId="105" fillId="16" borderId="136" xfId="0" applyFont="1" applyFill="1" applyBorder="1" applyAlignment="1">
      <alignment horizontal="center" vertical="center"/>
    </xf>
    <xf numFmtId="0" fontId="105" fillId="16" borderId="85" xfId="0" applyFont="1" applyFill="1" applyBorder="1" applyAlignment="1">
      <alignment horizontal="center" vertical="center"/>
    </xf>
    <xf numFmtId="0" fontId="79" fillId="5" borderId="97" xfId="0" applyFont="1" applyFill="1" applyBorder="1" applyAlignment="1">
      <alignment horizontal="center" wrapText="1"/>
    </xf>
    <xf numFmtId="202" fontId="79" fillId="5" borderId="134" xfId="0" applyNumberFormat="1" applyFont="1" applyFill="1" applyBorder="1" applyAlignment="1">
      <alignment horizontal="center" vertical="center"/>
    </xf>
    <xf numFmtId="203" fontId="79" fillId="20" borderId="35" xfId="0" applyNumberFormat="1" applyFont="1" applyFill="1" applyBorder="1" applyAlignment="1">
      <alignment horizontal="center" vertical="center"/>
    </xf>
    <xf numFmtId="202" fontId="79" fillId="20" borderId="74" xfId="0" applyNumberFormat="1" applyFont="1" applyFill="1" applyBorder="1" applyAlignment="1">
      <alignment horizontal="center" vertical="center"/>
    </xf>
    <xf numFmtId="202" fontId="79" fillId="21" borderId="144" xfId="0" applyNumberFormat="1" applyFont="1" applyFill="1" applyBorder="1" applyAlignment="1">
      <alignment horizontal="center" vertical="center"/>
    </xf>
    <xf numFmtId="203" fontId="79" fillId="16" borderId="129" xfId="0" applyNumberFormat="1" applyFont="1" applyFill="1" applyBorder="1" applyAlignment="1">
      <alignment horizontal="center" vertical="center"/>
    </xf>
    <xf numFmtId="208" fontId="79" fillId="16" borderId="138" xfId="0" applyNumberFormat="1" applyFont="1" applyFill="1" applyBorder="1" applyAlignment="1">
      <alignment horizontal="center" vertical="center"/>
    </xf>
    <xf numFmtId="0" fontId="79" fillId="5" borderId="105" xfId="0" applyFont="1" applyFill="1" applyBorder="1" applyAlignment="1">
      <alignment horizontal="center" wrapText="1"/>
    </xf>
    <xf numFmtId="203" fontId="79" fillId="20" borderId="109" xfId="0" applyNumberFormat="1" applyFont="1" applyFill="1" applyBorder="1" applyAlignment="1">
      <alignment horizontal="center" vertical="center"/>
    </xf>
    <xf numFmtId="202" fontId="79" fillId="20" borderId="112" xfId="0" applyNumberFormat="1" applyFont="1" applyFill="1" applyBorder="1" applyAlignment="1">
      <alignment horizontal="center" vertical="center"/>
    </xf>
    <xf numFmtId="202" fontId="79" fillId="21" borderId="131" xfId="0" applyNumberFormat="1" applyFont="1" applyFill="1" applyBorder="1" applyAlignment="1">
      <alignment horizontal="center" vertical="center"/>
    </xf>
    <xf numFmtId="203" fontId="79" fillId="16" borderId="131" xfId="0" applyNumberFormat="1" applyFont="1" applyFill="1" applyBorder="1" applyAlignment="1">
      <alignment horizontal="center" vertical="center"/>
    </xf>
    <xf numFmtId="208" fontId="79" fillId="16" borderId="110" xfId="0" applyNumberFormat="1" applyFont="1" applyFill="1" applyBorder="1" applyAlignment="1">
      <alignment horizontal="center" vertical="center"/>
    </xf>
    <xf numFmtId="0" fontId="79" fillId="5" borderId="93" xfId="0" applyFont="1" applyFill="1" applyBorder="1" applyAlignment="1">
      <alignment horizontal="center" wrapText="1"/>
    </xf>
    <xf numFmtId="203" fontId="79" fillId="20" borderId="114" xfId="0" applyNumberFormat="1" applyFont="1" applyFill="1" applyBorder="1" applyAlignment="1">
      <alignment horizontal="center" vertical="center"/>
    </xf>
    <xf numFmtId="202" fontId="79" fillId="20" borderId="130" xfId="0" applyNumberFormat="1" applyFont="1" applyFill="1" applyBorder="1" applyAlignment="1">
      <alignment horizontal="center" vertical="center"/>
    </xf>
    <xf numFmtId="0" fontId="79" fillId="5" borderId="98" xfId="0" applyFont="1" applyFill="1" applyBorder="1" applyAlignment="1">
      <alignment horizontal="center" wrapText="1"/>
    </xf>
    <xf numFmtId="203" fontId="79" fillId="20" borderId="40" xfId="0" applyNumberFormat="1" applyFont="1" applyFill="1" applyBorder="1" applyAlignment="1">
      <alignment horizontal="center" vertical="center"/>
    </xf>
    <xf numFmtId="202" fontId="79" fillId="20" borderId="128" xfId="0" applyNumberFormat="1" applyFont="1" applyFill="1" applyBorder="1" applyAlignment="1">
      <alignment horizontal="center" vertical="center"/>
    </xf>
    <xf numFmtId="202" fontId="79" fillId="21" borderId="48" xfId="0" applyNumberFormat="1" applyFont="1" applyFill="1" applyBorder="1" applyAlignment="1">
      <alignment horizontal="center" vertical="center"/>
    </xf>
    <xf numFmtId="203" fontId="79" fillId="16" borderId="96" xfId="0" applyNumberFormat="1" applyFont="1" applyFill="1" applyBorder="1" applyAlignment="1">
      <alignment horizontal="center" vertical="center"/>
    </xf>
    <xf numFmtId="208" fontId="79" fillId="16" borderId="47" xfId="0" applyNumberFormat="1" applyFont="1" applyFill="1" applyBorder="1" applyAlignment="1">
      <alignment horizontal="center" vertical="center"/>
    </xf>
    <xf numFmtId="203" fontId="79" fillId="16" borderId="110" xfId="0" applyNumberFormat="1" applyFont="1" applyFill="1" applyBorder="1" applyAlignment="1">
      <alignment horizontal="center" vertical="center"/>
    </xf>
    <xf numFmtId="208" fontId="79" fillId="16" borderId="137" xfId="0" applyNumberFormat="1" applyFont="1" applyFill="1" applyBorder="1" applyAlignment="1">
      <alignment horizontal="center" vertical="center"/>
    </xf>
    <xf numFmtId="203" fontId="79" fillId="16" borderId="104" xfId="0" applyNumberFormat="1" applyFont="1" applyFill="1" applyBorder="1" applyAlignment="1">
      <alignment horizontal="center" vertical="center"/>
    </xf>
    <xf numFmtId="208" fontId="79" fillId="16" borderId="139" xfId="0" applyNumberFormat="1" applyFont="1" applyFill="1" applyBorder="1" applyAlignment="1">
      <alignment horizontal="center" vertical="center"/>
    </xf>
    <xf numFmtId="203" fontId="79" fillId="16" borderId="67" xfId="0" applyNumberFormat="1" applyFont="1" applyFill="1" applyBorder="1" applyAlignment="1">
      <alignment horizontal="center" vertical="center"/>
    </xf>
    <xf numFmtId="208" fontId="79" fillId="16" borderId="45" xfId="0" applyNumberFormat="1" applyFont="1" applyFill="1" applyBorder="1" applyAlignment="1">
      <alignment horizontal="center" vertical="center"/>
    </xf>
    <xf numFmtId="203" fontId="79" fillId="16" borderId="101" xfId="0" applyNumberFormat="1" applyFont="1" applyFill="1" applyBorder="1" applyAlignment="1">
      <alignment horizontal="center" vertical="center"/>
    </xf>
    <xf numFmtId="208" fontId="79" fillId="16" borderId="140" xfId="0" applyNumberFormat="1" applyFont="1" applyFill="1" applyBorder="1" applyAlignment="1">
      <alignment horizontal="center" vertical="center"/>
    </xf>
    <xf numFmtId="202" fontId="79" fillId="21" borderId="0" xfId="0" applyNumberFormat="1" applyFont="1" applyFill="1" applyAlignment="1">
      <alignment horizontal="center" vertical="center"/>
    </xf>
    <xf numFmtId="202" fontId="79" fillId="21" borderId="142" xfId="0" applyNumberFormat="1" applyFont="1" applyFill="1" applyBorder="1" applyAlignment="1">
      <alignment horizontal="center" vertical="center"/>
    </xf>
    <xf numFmtId="201" fontId="79" fillId="20" borderId="94" xfId="0" applyNumberFormat="1" applyFont="1" applyFill="1" applyBorder="1" applyAlignment="1">
      <alignment horizontal="center" vertical="center"/>
    </xf>
    <xf numFmtId="202" fontId="79" fillId="20" borderId="95" xfId="0" applyNumberFormat="1" applyFont="1" applyFill="1" applyBorder="1" applyAlignment="1">
      <alignment horizontal="center" vertical="center"/>
    </xf>
    <xf numFmtId="201" fontId="79" fillId="20" borderId="109" xfId="0" applyNumberFormat="1" applyFont="1" applyFill="1" applyBorder="1" applyAlignment="1">
      <alignment horizontal="center" vertical="center"/>
    </xf>
    <xf numFmtId="202" fontId="79" fillId="21" borderId="19" xfId="0" applyNumberFormat="1" applyFont="1" applyFill="1" applyBorder="1" applyAlignment="1">
      <alignment horizontal="center" vertical="center"/>
    </xf>
    <xf numFmtId="203" fontId="79" fillId="20" borderId="99" xfId="0" applyNumberFormat="1" applyFont="1" applyFill="1" applyBorder="1" applyAlignment="1">
      <alignment horizontal="center" vertical="center"/>
    </xf>
    <xf numFmtId="202" fontId="79" fillId="20" borderId="100" xfId="0" applyNumberFormat="1" applyFont="1" applyFill="1" applyBorder="1" applyAlignment="1">
      <alignment horizontal="center" vertical="center"/>
    </xf>
    <xf numFmtId="202" fontId="79" fillId="21" borderId="146" xfId="0" applyNumberFormat="1" applyFont="1" applyFill="1" applyBorder="1" applyAlignment="1">
      <alignment horizontal="center" vertical="center"/>
    </xf>
    <xf numFmtId="208" fontId="79" fillId="16" borderId="141" xfId="0" applyNumberFormat="1" applyFont="1" applyFill="1" applyBorder="1" applyAlignment="1">
      <alignment horizontal="center" vertical="center"/>
    </xf>
    <xf numFmtId="203" fontId="79" fillId="20" borderId="102" xfId="0" applyNumberFormat="1" applyFont="1" applyFill="1" applyBorder="1" applyAlignment="1">
      <alignment horizontal="center" vertical="center"/>
    </xf>
    <xf numFmtId="202" fontId="79" fillId="20" borderId="103" xfId="0" applyNumberFormat="1" applyFont="1" applyFill="1" applyBorder="1" applyAlignment="1">
      <alignment horizontal="center" vertical="center"/>
    </xf>
    <xf numFmtId="202" fontId="79" fillId="21" borderId="147" xfId="0" applyNumberFormat="1" applyFont="1" applyFill="1" applyBorder="1" applyAlignment="1">
      <alignment horizontal="center" vertical="center"/>
    </xf>
    <xf numFmtId="202" fontId="109" fillId="21" borderId="146" xfId="0" applyNumberFormat="1" applyFont="1" applyFill="1" applyBorder="1" applyAlignment="1">
      <alignment horizontal="center" vertical="center"/>
    </xf>
    <xf numFmtId="202" fontId="79" fillId="21" borderId="145" xfId="0" applyNumberFormat="1" applyFont="1" applyFill="1" applyBorder="1" applyAlignment="1">
      <alignment horizontal="center" vertical="center"/>
    </xf>
    <xf numFmtId="0" fontId="105" fillId="19" borderId="0" xfId="0" applyFont="1" applyFill="1"/>
    <xf numFmtId="203" fontId="105" fillId="19" borderId="91" xfId="0" applyNumberFormat="1" applyFont="1" applyFill="1" applyBorder="1" applyAlignment="1">
      <alignment horizontal="center" vertical="center"/>
    </xf>
    <xf numFmtId="202" fontId="105" fillId="19" borderId="108" xfId="0" applyNumberFormat="1" applyFont="1" applyFill="1" applyBorder="1" applyAlignment="1">
      <alignment horizontal="center" vertical="center"/>
    </xf>
    <xf numFmtId="203" fontId="105" fillId="20" borderId="91" xfId="0" applyNumberFormat="1" applyFont="1" applyFill="1" applyBorder="1" applyAlignment="1">
      <alignment vertical="center"/>
    </xf>
    <xf numFmtId="203" fontId="105" fillId="16" borderId="91" xfId="0" applyNumberFormat="1" applyFont="1" applyFill="1" applyBorder="1" applyAlignment="1">
      <alignment vertical="center"/>
    </xf>
    <xf numFmtId="208" fontId="105" fillId="16" borderId="17" xfId="0" applyNumberFormat="1" applyFont="1" applyFill="1" applyBorder="1" applyAlignment="1">
      <alignment vertical="center"/>
    </xf>
    <xf numFmtId="0" fontId="105" fillId="22" borderId="0" xfId="0" applyFont="1" applyFill="1"/>
    <xf numFmtId="203" fontId="105" fillId="22" borderId="91" xfId="0" applyNumberFormat="1" applyFont="1" applyFill="1" applyBorder="1" applyAlignment="1">
      <alignment horizontal="center" vertical="center"/>
    </xf>
    <xf numFmtId="202" fontId="105" fillId="22" borderId="17" xfId="0" applyNumberFormat="1" applyFont="1" applyFill="1" applyBorder="1" applyAlignment="1">
      <alignment horizontal="center" vertical="center"/>
    </xf>
    <xf numFmtId="203" fontId="105" fillId="20" borderId="91" xfId="0" applyNumberFormat="1" applyFont="1" applyFill="1" applyBorder="1" applyAlignment="1">
      <alignment horizontal="center" vertical="center"/>
    </xf>
    <xf numFmtId="202" fontId="105" fillId="20" borderId="17" xfId="0" applyNumberFormat="1" applyFont="1" applyFill="1" applyBorder="1" applyAlignment="1">
      <alignment horizontal="center" vertical="center"/>
    </xf>
    <xf numFmtId="203" fontId="105" fillId="21" borderId="91" xfId="0" applyNumberFormat="1" applyFont="1" applyFill="1" applyBorder="1" applyAlignment="1">
      <alignment horizontal="center" vertical="center"/>
    </xf>
    <xf numFmtId="202" fontId="105" fillId="21" borderId="17" xfId="0" applyNumberFormat="1" applyFont="1" applyFill="1" applyBorder="1" applyAlignment="1">
      <alignment horizontal="center" vertical="center"/>
    </xf>
    <xf numFmtId="203" fontId="105" fillId="16" borderId="91" xfId="0" applyNumberFormat="1" applyFont="1" applyFill="1" applyBorder="1" applyAlignment="1">
      <alignment horizontal="center" vertical="center"/>
    </xf>
    <xf numFmtId="202" fontId="105" fillId="16" borderId="17" xfId="0" applyNumberFormat="1" applyFont="1" applyFill="1" applyBorder="1" applyAlignment="1">
      <alignment horizontal="center" vertical="center"/>
    </xf>
    <xf numFmtId="0" fontId="77" fillId="4" borderId="44" xfId="0" applyFont="1" applyFill="1" applyBorder="1" applyAlignment="1">
      <alignment vertical="center"/>
    </xf>
    <xf numFmtId="0" fontId="78" fillId="4" borderId="36" xfId="0" applyFont="1" applyFill="1" applyBorder="1" applyAlignment="1">
      <alignment horizontal="center" vertical="center" wrapText="1"/>
    </xf>
    <xf numFmtId="0" fontId="78" fillId="4" borderId="49" xfId="0" applyFont="1" applyFill="1" applyBorder="1" applyAlignment="1">
      <alignment horizontal="center" vertical="center" wrapText="1"/>
    </xf>
    <xf numFmtId="0" fontId="78" fillId="20" borderId="40" xfId="0" applyFont="1" applyFill="1" applyBorder="1" applyAlignment="1">
      <alignment horizontal="center" vertical="center"/>
    </xf>
    <xf numFmtId="0" fontId="78" fillId="20" borderId="128" xfId="0" applyFont="1" applyFill="1" applyBorder="1" applyAlignment="1">
      <alignment horizontal="center" vertical="center"/>
    </xf>
    <xf numFmtId="0" fontId="78" fillId="17" borderId="24" xfId="0" applyFont="1" applyFill="1" applyBorder="1" applyAlignment="1">
      <alignment horizontal="center" vertical="center"/>
    </xf>
    <xf numFmtId="0" fontId="78" fillId="17" borderId="17" xfId="0" applyFont="1" applyFill="1" applyBorder="1" applyAlignment="1">
      <alignment horizontal="center" vertical="center"/>
    </xf>
    <xf numFmtId="0" fontId="78" fillId="17" borderId="91" xfId="0" applyFont="1" applyFill="1" applyBorder="1" applyAlignment="1">
      <alignment horizontal="center" vertical="center"/>
    </xf>
    <xf numFmtId="0" fontId="78" fillId="16" borderId="128" xfId="0" applyFont="1" applyFill="1" applyBorder="1" applyAlignment="1">
      <alignment horizontal="center" vertical="center"/>
    </xf>
    <xf numFmtId="0" fontId="77" fillId="0" borderId="123" xfId="0" applyFont="1" applyBorder="1" applyAlignment="1">
      <alignment horizontal="center" vertical="center"/>
    </xf>
    <xf numFmtId="0" fontId="77" fillId="0" borderId="89" xfId="0" applyFont="1" applyBorder="1" applyAlignment="1">
      <alignment horizontal="center" vertical="center"/>
    </xf>
    <xf numFmtId="0" fontId="77" fillId="0" borderId="124" xfId="0" applyFont="1" applyBorder="1" applyAlignment="1">
      <alignment horizontal="center" vertical="center" wrapText="1"/>
    </xf>
    <xf numFmtId="0" fontId="77" fillId="0" borderId="88" xfId="0" applyFont="1" applyBorder="1" applyAlignment="1">
      <alignment vertical="center"/>
    </xf>
    <xf numFmtId="0" fontId="77" fillId="0" borderId="89" xfId="0" applyFont="1" applyBorder="1" applyAlignment="1">
      <alignment vertical="center"/>
    </xf>
    <xf numFmtId="203" fontId="77" fillId="0" borderId="89" xfId="0" applyNumberFormat="1" applyFont="1" applyBorder="1" applyAlignment="1">
      <alignment horizontal="center" vertical="center"/>
    </xf>
    <xf numFmtId="202" fontId="77" fillId="0" borderId="39" xfId="0" applyNumberFormat="1" applyFont="1" applyBorder="1" applyAlignment="1">
      <alignment horizontal="center" vertical="center"/>
    </xf>
    <xf numFmtId="203" fontId="77" fillId="20" borderId="123" xfId="0" applyNumberFormat="1" applyFont="1" applyFill="1" applyBorder="1" applyAlignment="1">
      <alignment horizontal="center" vertical="center"/>
    </xf>
    <xf numFmtId="202" fontId="77" fillId="20" borderId="124" xfId="0" applyNumberFormat="1" applyFont="1" applyFill="1" applyBorder="1" applyAlignment="1">
      <alignment horizontal="center" vertical="center"/>
    </xf>
    <xf numFmtId="202" fontId="77" fillId="0" borderId="38" xfId="0" applyNumberFormat="1" applyFont="1" applyBorder="1" applyAlignment="1">
      <alignment horizontal="center" vertical="center"/>
    </xf>
    <xf numFmtId="202" fontId="77" fillId="0" borderId="124" xfId="0" applyNumberFormat="1" applyFont="1" applyBorder="1" applyAlignment="1">
      <alignment horizontal="center" vertical="center"/>
    </xf>
    <xf numFmtId="202" fontId="77" fillId="0" borderId="37" xfId="0" applyNumberFormat="1" applyFont="1" applyBorder="1" applyAlignment="1">
      <alignment horizontal="center" vertical="center"/>
    </xf>
    <xf numFmtId="202" fontId="77" fillId="16" borderId="12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03" fontId="77" fillId="20" borderId="33" xfId="0" applyNumberFormat="1" applyFont="1" applyFill="1" applyBorder="1" applyAlignment="1">
      <alignment horizontal="center" vertical="center"/>
    </xf>
    <xf numFmtId="202" fontId="77" fillId="20" borderId="18" xfId="0" applyNumberFormat="1" applyFont="1" applyFill="1" applyBorder="1" applyAlignment="1">
      <alignment horizontal="center" vertical="center"/>
    </xf>
    <xf numFmtId="202" fontId="77" fillId="5" borderId="90" xfId="0" applyNumberFormat="1" applyFont="1" applyFill="1" applyBorder="1" applyAlignment="1">
      <alignment horizontal="center" vertical="center"/>
    </xf>
    <xf numFmtId="202" fontId="77" fillId="5" borderId="2" xfId="0" applyNumberFormat="1" applyFont="1" applyFill="1" applyBorder="1" applyAlignment="1">
      <alignment horizontal="center" vertical="center"/>
    </xf>
    <xf numFmtId="202" fontId="77" fillId="16" borderId="18" xfId="0" applyNumberFormat="1" applyFont="1" applyFill="1" applyBorder="1" applyAlignment="1">
      <alignment horizontal="center" vertical="center"/>
    </xf>
    <xf numFmtId="0" fontId="77" fillId="0" borderId="7" xfId="0" applyFont="1" applyBorder="1" applyAlignment="1">
      <alignment horizontal="center" vertical="center"/>
    </xf>
    <xf numFmtId="0" fontId="77" fillId="0" borderId="18" xfId="0" applyFont="1" applyBorder="1" applyAlignment="1">
      <alignment horizontal="center" vertical="center" wrapText="1"/>
    </xf>
    <xf numFmtId="0" fontId="77" fillId="0" borderId="10" xfId="0" applyFont="1" applyBorder="1" applyAlignment="1">
      <alignment vertical="center"/>
    </xf>
    <xf numFmtId="0" fontId="77" fillId="0" borderId="7" xfId="0" applyFont="1" applyBorder="1" applyAlignment="1">
      <alignment vertical="center"/>
    </xf>
    <xf numFmtId="203" fontId="77" fillId="0" borderId="7" xfId="0" applyNumberFormat="1" applyFont="1" applyBorder="1" applyAlignment="1">
      <alignment horizontal="center" vertical="center"/>
    </xf>
    <xf numFmtId="202" fontId="77" fillId="0" borderId="9" xfId="0" applyNumberFormat="1" applyFont="1" applyBorder="1" applyAlignment="1">
      <alignment horizontal="center" vertical="center"/>
    </xf>
    <xf numFmtId="202" fontId="77" fillId="0" borderId="90" xfId="0" applyNumberFormat="1" applyFont="1" applyBorder="1" applyAlignment="1">
      <alignment horizontal="center" vertical="center"/>
    </xf>
    <xf numFmtId="202" fontId="77" fillId="0" borderId="18" xfId="0" applyNumberFormat="1" applyFont="1" applyBorder="1" applyAlignment="1">
      <alignment horizontal="center" vertical="center"/>
    </xf>
    <xf numFmtId="202" fontId="77" fillId="0" borderId="2" xfId="0" applyNumberFormat="1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vertical="center"/>
    </xf>
    <xf numFmtId="201" fontId="77" fillId="0" borderId="7" xfId="0" applyNumberFormat="1" applyFont="1" applyBorder="1" applyAlignment="1">
      <alignment horizontal="center" vertical="center"/>
    </xf>
    <xf numFmtId="202" fontId="77" fillId="5" borderId="148" xfId="0" applyNumberFormat="1" applyFont="1" applyFill="1" applyBorder="1" applyAlignment="1">
      <alignment horizontal="center" vertical="center"/>
    </xf>
    <xf numFmtId="202" fontId="77" fillId="5" borderId="20" xfId="0" applyNumberFormat="1" applyFont="1" applyFill="1" applyBorder="1" applyAlignment="1">
      <alignment horizontal="center" vertical="center"/>
    </xf>
    <xf numFmtId="0" fontId="77" fillId="5" borderId="78" xfId="0" applyFont="1" applyFill="1" applyBorder="1" applyAlignment="1">
      <alignment horizontal="center" vertical="center"/>
    </xf>
    <xf numFmtId="202" fontId="77" fillId="5" borderId="57" xfId="0" applyNumberFormat="1" applyFont="1" applyFill="1" applyBorder="1" applyAlignment="1">
      <alignment horizontal="center" vertical="center"/>
    </xf>
    <xf numFmtId="202" fontId="77" fillId="5" borderId="56" xfId="0" applyNumberFormat="1" applyFont="1" applyFill="1" applyBorder="1" applyAlignment="1">
      <alignment horizontal="center" vertical="center"/>
    </xf>
    <xf numFmtId="0" fontId="0" fillId="2" borderId="116" xfId="0" applyFill="1" applyBorder="1" applyAlignment="1">
      <alignment vertical="center"/>
    </xf>
    <xf numFmtId="0" fontId="0" fillId="2" borderId="106" xfId="0" applyFill="1" applyBorder="1" applyAlignment="1">
      <alignment vertical="center"/>
    </xf>
    <xf numFmtId="203" fontId="75" fillId="2" borderId="106" xfId="0" applyNumberFormat="1" applyFont="1" applyFill="1" applyBorder="1" applyAlignment="1">
      <alignment horizontal="center" vertical="center"/>
    </xf>
    <xf numFmtId="202" fontId="75" fillId="2" borderId="120" xfId="0" applyNumberFormat="1" applyFont="1" applyFill="1" applyBorder="1" applyAlignment="1">
      <alignment horizontal="center" vertical="center"/>
    </xf>
    <xf numFmtId="203" fontId="75" fillId="20" borderId="107" xfId="0" applyNumberFormat="1" applyFont="1" applyFill="1" applyBorder="1" applyAlignment="1">
      <alignment vertical="center"/>
    </xf>
    <xf numFmtId="203" fontId="75" fillId="2" borderId="107" xfId="0" applyNumberFormat="1" applyFont="1" applyFill="1" applyBorder="1" applyAlignment="1">
      <alignment vertical="center"/>
    </xf>
    <xf numFmtId="202" fontId="75" fillId="2" borderId="108" xfId="0" applyNumberFormat="1" applyFont="1" applyFill="1" applyBorder="1" applyAlignment="1">
      <alignment vertical="center"/>
    </xf>
    <xf numFmtId="203" fontId="75" fillId="16" borderId="106" xfId="0" applyNumberFormat="1" applyFont="1" applyFill="1" applyBorder="1" applyAlignment="1">
      <alignment horizontal="center" vertical="center"/>
    </xf>
    <xf numFmtId="202" fontId="75" fillId="16" borderId="108" xfId="0" applyNumberFormat="1" applyFont="1" applyFill="1" applyBorder="1" applyAlignment="1">
      <alignment horizontal="center" vertical="center"/>
    </xf>
    <xf numFmtId="204" fontId="0" fillId="5" borderId="0" xfId="0" applyNumberFormat="1" applyFill="1" applyAlignment="1">
      <alignment vertical="center"/>
    </xf>
    <xf numFmtId="202" fontId="75" fillId="20" borderId="108" xfId="0" applyNumberFormat="1" applyFont="1" applyFill="1" applyBorder="1" applyAlignment="1">
      <alignment horizontal="center" vertical="center"/>
    </xf>
    <xf numFmtId="208" fontId="105" fillId="20" borderId="17" xfId="0" applyNumberFormat="1" applyFont="1" applyFill="1" applyBorder="1" applyAlignment="1">
      <alignment horizontal="center" vertical="center"/>
    </xf>
    <xf numFmtId="0" fontId="79" fillId="5" borderId="3" xfId="0" applyFont="1" applyFill="1" applyBorder="1" applyAlignment="1">
      <alignment horizontal="center" wrapText="1"/>
    </xf>
    <xf numFmtId="0" fontId="79" fillId="5" borderId="93" xfId="0" applyFont="1" applyFill="1" applyBorder="1" applyAlignment="1">
      <alignment horizontal="center"/>
    </xf>
    <xf numFmtId="201" fontId="79" fillId="20" borderId="41" xfId="0" applyNumberFormat="1" applyFont="1" applyFill="1" applyBorder="1" applyAlignment="1">
      <alignment horizontal="center" vertical="center"/>
    </xf>
    <xf numFmtId="202" fontId="79" fillId="20" borderId="42" xfId="0" applyNumberFormat="1" applyFont="1" applyFill="1" applyBorder="1" applyAlignment="1">
      <alignment horizontal="center" vertical="center"/>
    </xf>
    <xf numFmtId="201" fontId="79" fillId="16" borderId="35" xfId="0" applyNumberFormat="1" applyFont="1" applyFill="1" applyBorder="1" applyAlignment="1">
      <alignment horizontal="center" vertical="center"/>
    </xf>
    <xf numFmtId="202" fontId="79" fillId="16" borderId="74" xfId="0" applyNumberFormat="1" applyFont="1" applyFill="1" applyBorder="1" applyAlignment="1">
      <alignment horizontal="center" vertical="center"/>
    </xf>
    <xf numFmtId="0" fontId="79" fillId="5" borderId="98" xfId="0" applyFont="1" applyFill="1" applyBorder="1" applyAlignment="1">
      <alignment horizontal="center"/>
    </xf>
    <xf numFmtId="201" fontId="79" fillId="16" borderId="73" xfId="0" applyNumberFormat="1" applyFont="1" applyFill="1" applyBorder="1" applyAlignment="1">
      <alignment horizontal="center" vertical="center"/>
    </xf>
    <xf numFmtId="202" fontId="79" fillId="16" borderId="84" xfId="0" applyNumberFormat="1" applyFont="1" applyFill="1" applyBorder="1" applyAlignment="1">
      <alignment horizontal="center" vertical="center"/>
    </xf>
    <xf numFmtId="0" fontId="79" fillId="5" borderId="97" xfId="0" applyFont="1" applyFill="1" applyBorder="1" applyAlignment="1">
      <alignment horizontal="center"/>
    </xf>
    <xf numFmtId="0" fontId="1" fillId="5" borderId="93" xfId="0" applyFont="1" applyFill="1" applyBorder="1" applyAlignment="1">
      <alignment vertical="center"/>
    </xf>
    <xf numFmtId="0" fontId="1" fillId="5" borderId="93" xfId="0" applyFont="1" applyFill="1" applyBorder="1" applyAlignment="1">
      <alignment horizontal="center" vertical="center" wrapText="1"/>
    </xf>
    <xf numFmtId="0" fontId="79" fillId="5" borderId="111" xfId="0" applyFont="1" applyFill="1" applyBorder="1" applyAlignment="1">
      <alignment horizontal="center" wrapText="1"/>
    </xf>
    <xf numFmtId="0" fontId="79" fillId="5" borderId="111" xfId="0" applyFont="1" applyFill="1" applyBorder="1" applyAlignment="1">
      <alignment horizontal="center"/>
    </xf>
    <xf numFmtId="203" fontId="79" fillId="16" borderId="144" xfId="0" applyNumberFormat="1" applyFont="1" applyFill="1" applyBorder="1" applyAlignment="1">
      <alignment horizontal="center" vertical="center"/>
    </xf>
    <xf numFmtId="0" fontId="79" fillId="5" borderId="126" xfId="335" applyFont="1" applyFill="1" applyBorder="1"/>
    <xf numFmtId="203" fontId="79" fillId="16" borderId="34" xfId="0" applyNumberFormat="1" applyFont="1" applyFill="1" applyBorder="1" applyAlignment="1">
      <alignment horizontal="center" vertical="center"/>
    </xf>
    <xf numFmtId="203" fontId="79" fillId="16" borderId="138" xfId="0" applyNumberFormat="1" applyFont="1" applyFill="1" applyBorder="1" applyAlignment="1">
      <alignment horizontal="center" vertical="center"/>
    </xf>
    <xf numFmtId="201" fontId="79" fillId="20" borderId="35" xfId="0" applyNumberFormat="1" applyFont="1" applyFill="1" applyBorder="1" applyAlignment="1">
      <alignment horizontal="center" vertical="center"/>
    </xf>
    <xf numFmtId="201" fontId="79" fillId="23" borderId="10" xfId="0" applyNumberFormat="1" applyFont="1" applyFill="1" applyBorder="1" applyAlignment="1">
      <alignment horizontal="center" vertical="center"/>
    </xf>
    <xf numFmtId="202" fontId="79" fillId="23" borderId="9" xfId="0" applyNumberFormat="1" applyFont="1" applyFill="1" applyBorder="1" applyAlignment="1">
      <alignment horizontal="center" vertical="center"/>
    </xf>
    <xf numFmtId="0" fontId="76" fillId="2" borderId="7" xfId="0" applyFont="1" applyFill="1" applyBorder="1" applyAlignment="1">
      <alignment horizontal="left"/>
    </xf>
    <xf numFmtId="0" fontId="79" fillId="2" borderId="93" xfId="0" applyFont="1" applyFill="1" applyBorder="1" applyAlignment="1">
      <alignment horizontal="center" wrapText="1"/>
    </xf>
    <xf numFmtId="0" fontId="79" fillId="2" borderId="98" xfId="0" applyFont="1" applyFill="1" applyBorder="1" applyAlignment="1">
      <alignment horizontal="center" wrapText="1"/>
    </xf>
    <xf numFmtId="0" fontId="79" fillId="2" borderId="11" xfId="0" applyFont="1" applyFill="1" applyBorder="1" applyAlignment="1">
      <alignment horizontal="center" wrapText="1"/>
    </xf>
    <xf numFmtId="0" fontId="79" fillId="2" borderId="7" xfId="0" applyFont="1" applyFill="1" applyBorder="1" applyAlignment="1">
      <alignment horizontal="center" wrapText="1"/>
    </xf>
    <xf numFmtId="0" fontId="79" fillId="2" borderId="97" xfId="0" applyFont="1" applyFill="1" applyBorder="1" applyAlignment="1">
      <alignment horizontal="center" wrapText="1"/>
    </xf>
    <xf numFmtId="0" fontId="79" fillId="2" borderId="111" xfId="0" applyFont="1" applyFill="1" applyBorder="1" applyAlignment="1">
      <alignment horizontal="center" wrapText="1"/>
    </xf>
    <xf numFmtId="0" fontId="79" fillId="2" borderId="7" xfId="0" applyFont="1" applyFill="1" applyBorder="1" applyAlignment="1">
      <alignment horizontal="center" vertical="center" wrapText="1"/>
    </xf>
    <xf numFmtId="0" fontId="79" fillId="2" borderId="105" xfId="0" applyFont="1" applyFill="1" applyBorder="1" applyAlignment="1">
      <alignment horizontal="center" wrapText="1"/>
    </xf>
    <xf numFmtId="0" fontId="79" fillId="5" borderId="105" xfId="0" applyFont="1" applyFill="1" applyBorder="1" applyAlignment="1">
      <alignment horizontal="center"/>
    </xf>
    <xf numFmtId="201" fontId="79" fillId="5" borderId="107" xfId="0" applyNumberFormat="1" applyFont="1" applyFill="1" applyBorder="1" applyAlignment="1">
      <alignment horizontal="center" vertical="center"/>
    </xf>
    <xf numFmtId="202" fontId="79" fillId="5" borderId="108" xfId="0" applyNumberFormat="1" applyFont="1" applyFill="1" applyBorder="1" applyAlignment="1">
      <alignment horizontal="center" vertical="center"/>
    </xf>
    <xf numFmtId="0" fontId="79" fillId="5" borderId="68" xfId="0" applyFont="1" applyFill="1" applyBorder="1" applyAlignment="1">
      <alignment horizontal="center"/>
    </xf>
    <xf numFmtId="0" fontId="79" fillId="5" borderId="68" xfId="0" applyFont="1" applyFill="1" applyBorder="1"/>
    <xf numFmtId="0" fontId="79" fillId="5" borderId="68" xfId="0" applyFont="1" applyFill="1" applyBorder="1" applyAlignment="1">
      <alignment horizontal="center" wrapText="1"/>
    </xf>
    <xf numFmtId="0" fontId="79" fillId="5" borderId="113" xfId="0" applyFont="1" applyFill="1" applyBorder="1"/>
    <xf numFmtId="0" fontId="79" fillId="5" borderId="0" xfId="0" applyFont="1" applyFill="1"/>
    <xf numFmtId="202" fontId="79" fillId="5" borderId="47" xfId="0" applyNumberFormat="1" applyFont="1" applyFill="1" applyBorder="1" applyAlignment="1">
      <alignment horizontal="center" vertical="center"/>
    </xf>
    <xf numFmtId="0" fontId="79" fillId="5" borderId="3" xfId="0" applyFont="1" applyFill="1" applyBorder="1"/>
    <xf numFmtId="0" fontId="79" fillId="5" borderId="42" xfId="0" applyFont="1" applyFill="1" applyBorder="1"/>
    <xf numFmtId="0" fontId="79" fillId="5" borderId="69" xfId="0" applyFont="1" applyFill="1" applyBorder="1"/>
    <xf numFmtId="203" fontId="79" fillId="16" borderId="150" xfId="0" applyNumberFormat="1" applyFont="1" applyFill="1" applyBorder="1" applyAlignment="1">
      <alignment horizontal="center" vertical="center"/>
    </xf>
    <xf numFmtId="208" fontId="79" fillId="16" borderId="151" xfId="0" applyNumberFormat="1" applyFont="1" applyFill="1" applyBorder="1" applyAlignment="1">
      <alignment horizontal="center" vertical="center"/>
    </xf>
    <xf numFmtId="0" fontId="79" fillId="5" borderId="152" xfId="335" applyFont="1" applyFill="1" applyBorder="1"/>
    <xf numFmtId="202" fontId="79" fillId="21" borderId="153" xfId="0" applyNumberFormat="1" applyFont="1" applyFill="1" applyBorder="1" applyAlignment="1">
      <alignment horizontal="center" vertical="center"/>
    </xf>
    <xf numFmtId="208" fontId="79" fillId="16" borderId="154" xfId="0" applyNumberFormat="1" applyFont="1" applyFill="1" applyBorder="1" applyAlignment="1">
      <alignment horizontal="center" vertical="center"/>
    </xf>
    <xf numFmtId="208" fontId="79" fillId="16" borderId="129" xfId="0" applyNumberFormat="1" applyFont="1" applyFill="1" applyBorder="1" applyAlignment="1">
      <alignment horizontal="center" vertical="center"/>
    </xf>
    <xf numFmtId="202" fontId="79" fillId="16" borderId="144" xfId="0" applyNumberFormat="1" applyFont="1" applyFill="1" applyBorder="1" applyAlignment="1">
      <alignment horizontal="center" vertical="center"/>
    </xf>
    <xf numFmtId="0" fontId="11" fillId="5" borderId="89" xfId="0" applyFont="1" applyFill="1" applyBorder="1" applyAlignment="1">
      <alignment horizontal="center" vertical="center" wrapText="1"/>
    </xf>
    <xf numFmtId="164" fontId="4" fillId="0" borderId="14" xfId="1" applyFont="1" applyBorder="1" applyAlignment="1">
      <alignment horizontal="center" vertical="center"/>
    </xf>
    <xf numFmtId="43" fontId="5" fillId="2" borderId="155" xfId="3" applyFont="1" applyFill="1" applyBorder="1" applyAlignment="1">
      <alignment vertical="center"/>
    </xf>
    <xf numFmtId="3" fontId="11" fillId="5" borderId="4" xfId="3" applyNumberFormat="1" applyFont="1" applyFill="1" applyBorder="1" applyAlignment="1">
      <alignment horizontal="center" vertical="center"/>
    </xf>
    <xf numFmtId="3" fontId="11" fillId="5" borderId="5" xfId="3" applyNumberFormat="1" applyFont="1" applyFill="1" applyBorder="1" applyAlignment="1">
      <alignment horizontal="center" vertical="center"/>
    </xf>
    <xf numFmtId="3" fontId="11" fillId="5" borderId="19" xfId="0" applyNumberFormat="1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/>
    </xf>
    <xf numFmtId="43" fontId="11" fillId="5" borderId="7" xfId="3" applyFont="1" applyFill="1" applyBorder="1" applyAlignment="1">
      <alignment horizontal="center" vertical="center" wrapText="1"/>
    </xf>
    <xf numFmtId="209" fontId="11" fillId="20" borderId="7" xfId="3" applyNumberFormat="1" applyFont="1" applyFill="1" applyBorder="1" applyAlignment="1">
      <alignment horizontal="center" vertical="center" wrapText="1"/>
    </xf>
    <xf numFmtId="209" fontId="11" fillId="5" borderId="7" xfId="3" applyNumberFormat="1" applyFont="1" applyFill="1" applyBorder="1" applyAlignment="1">
      <alignment horizontal="center" vertical="center" wrapText="1"/>
    </xf>
    <xf numFmtId="43" fontId="11" fillId="24" borderId="18" xfId="3" applyFont="1" applyFill="1" applyBorder="1" applyAlignment="1">
      <alignment horizontal="center" vertical="center" wrapText="1"/>
    </xf>
    <xf numFmtId="0" fontId="10" fillId="5" borderId="35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3" fontId="11" fillId="5" borderId="3" xfId="0" applyNumberFormat="1" applyFont="1" applyFill="1" applyBorder="1" applyAlignment="1">
      <alignment horizontal="center" vertical="center" wrapText="1"/>
    </xf>
    <xf numFmtId="43" fontId="11" fillId="5" borderId="42" xfId="3" applyFont="1" applyFill="1" applyBorder="1" applyAlignment="1">
      <alignment horizontal="center" vertical="center" wrapText="1"/>
    </xf>
    <xf numFmtId="43" fontId="11" fillId="20" borderId="42" xfId="3" applyFont="1" applyFill="1" applyBorder="1" applyAlignment="1">
      <alignment horizontal="center" vertical="center" wrapText="1"/>
    </xf>
    <xf numFmtId="43" fontId="11" fillId="24" borderId="74" xfId="3" applyFont="1" applyFill="1" applyBorder="1" applyAlignment="1">
      <alignment horizontal="center" vertical="center" wrapText="1"/>
    </xf>
    <xf numFmtId="0" fontId="10" fillId="5" borderId="123" xfId="0" applyFont="1" applyFill="1" applyBorder="1" applyAlignment="1">
      <alignment horizontal="center" vertical="center"/>
    </xf>
    <xf numFmtId="3" fontId="11" fillId="5" borderId="89" xfId="0" applyNumberFormat="1" applyFont="1" applyFill="1" applyBorder="1" applyAlignment="1">
      <alignment horizontal="center" vertical="center" wrapText="1"/>
    </xf>
    <xf numFmtId="0" fontId="11" fillId="5" borderId="89" xfId="0" applyFont="1" applyFill="1" applyBorder="1" applyAlignment="1">
      <alignment horizontal="center" vertical="center"/>
    </xf>
    <xf numFmtId="43" fontId="11" fillId="5" borderId="39" xfId="3" applyFont="1" applyFill="1" applyBorder="1" applyAlignment="1">
      <alignment horizontal="center" vertical="center" wrapText="1"/>
    </xf>
    <xf numFmtId="43" fontId="11" fillId="20" borderId="39" xfId="3" applyFont="1" applyFill="1" applyBorder="1" applyAlignment="1">
      <alignment horizontal="center" vertical="center" wrapText="1"/>
    </xf>
    <xf numFmtId="43" fontId="11" fillId="24" borderId="124" xfId="3" applyFont="1" applyFill="1" applyBorder="1" applyAlignment="1">
      <alignment horizontal="center" vertical="center" wrapText="1"/>
    </xf>
    <xf numFmtId="0" fontId="7" fillId="5" borderId="125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left" vertical="center"/>
    </xf>
    <xf numFmtId="3" fontId="6" fillId="5" borderId="8" xfId="0" applyNumberFormat="1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/>
    </xf>
    <xf numFmtId="43" fontId="6" fillId="5" borderId="8" xfId="3" applyFont="1" applyFill="1" applyBorder="1" applyAlignment="1">
      <alignment vertical="center"/>
    </xf>
    <xf numFmtId="43" fontId="6" fillId="20" borderId="31" xfId="3" applyFont="1" applyFill="1" applyBorder="1" applyAlignment="1">
      <alignment horizontal="center" vertical="center" wrapText="1"/>
    </xf>
    <xf numFmtId="43" fontId="6" fillId="5" borderId="31" xfId="3" applyFont="1" applyFill="1" applyBorder="1" applyAlignment="1">
      <alignment horizontal="center" vertical="center" wrapText="1"/>
    </xf>
    <xf numFmtId="43" fontId="6" fillId="24" borderId="127" xfId="3" applyFont="1" applyFill="1" applyBorder="1" applyAlignment="1">
      <alignment horizontal="center" vertical="center" wrapText="1"/>
    </xf>
    <xf numFmtId="1" fontId="6" fillId="5" borderId="125" xfId="0" applyNumberFormat="1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left" vertical="center" wrapText="1"/>
    </xf>
    <xf numFmtId="3" fontId="6" fillId="5" borderId="8" xfId="0" applyNumberFormat="1" applyFont="1" applyFill="1" applyBorder="1" applyAlignment="1">
      <alignment horizontal="center" vertical="center"/>
    </xf>
    <xf numFmtId="43" fontId="6" fillId="20" borderId="8" xfId="3" applyFont="1" applyFill="1" applyBorder="1" applyAlignment="1">
      <alignment horizontal="center" vertical="center"/>
    </xf>
    <xf numFmtId="43" fontId="6" fillId="5" borderId="8" xfId="3" applyFont="1" applyFill="1" applyBorder="1" applyAlignment="1">
      <alignment horizontal="center" vertical="center"/>
    </xf>
    <xf numFmtId="1" fontId="6" fillId="5" borderId="136" xfId="0" applyNumberFormat="1" applyFont="1" applyFill="1" applyBorder="1" applyAlignment="1">
      <alignment horizontal="center" vertical="center"/>
    </xf>
    <xf numFmtId="0" fontId="6" fillId="5" borderId="78" xfId="0" applyFont="1" applyFill="1" applyBorder="1" applyAlignment="1">
      <alignment horizontal="left" vertical="center" wrapText="1"/>
    </xf>
    <xf numFmtId="3" fontId="6" fillId="5" borderId="78" xfId="0" applyNumberFormat="1" applyFont="1" applyFill="1" applyBorder="1" applyAlignment="1">
      <alignment horizontal="center" vertical="center"/>
    </xf>
    <xf numFmtId="0" fontId="6" fillId="5" borderId="78" xfId="0" applyFont="1" applyFill="1" applyBorder="1" applyAlignment="1">
      <alignment horizontal="center" vertical="center"/>
    </xf>
    <xf numFmtId="43" fontId="6" fillId="5" borderId="78" xfId="3" applyFont="1" applyFill="1" applyBorder="1" applyAlignment="1">
      <alignment vertical="center"/>
    </xf>
    <xf numFmtId="43" fontId="6" fillId="20" borderId="78" xfId="3" applyFont="1" applyFill="1" applyBorder="1" applyAlignment="1">
      <alignment horizontal="center" vertical="center"/>
    </xf>
    <xf numFmtId="43" fontId="6" fillId="5" borderId="78" xfId="3" applyFont="1" applyFill="1" applyBorder="1" applyAlignment="1">
      <alignment horizontal="center" vertical="center"/>
    </xf>
    <xf numFmtId="43" fontId="6" fillId="24" borderId="85" xfId="3" applyFont="1" applyFill="1" applyBorder="1" applyAlignment="1">
      <alignment horizontal="center" vertical="center" wrapText="1"/>
    </xf>
    <xf numFmtId="0" fontId="78" fillId="21" borderId="40" xfId="0" applyFont="1" applyFill="1" applyBorder="1" applyAlignment="1">
      <alignment horizontal="center" vertical="center"/>
    </xf>
    <xf numFmtId="0" fontId="78" fillId="21" borderId="128" xfId="0" applyFont="1" applyFill="1" applyBorder="1" applyAlignment="1">
      <alignment horizontal="center" vertical="center"/>
    </xf>
    <xf numFmtId="0" fontId="78" fillId="16" borderId="70" xfId="0" applyFont="1" applyFill="1" applyBorder="1" applyAlignment="1">
      <alignment horizontal="center" vertical="center"/>
    </xf>
    <xf numFmtId="203" fontId="77" fillId="5" borderId="88" xfId="0" applyNumberFormat="1" applyFont="1" applyFill="1" applyBorder="1" applyAlignment="1">
      <alignment horizontal="center" vertical="center"/>
    </xf>
    <xf numFmtId="202" fontId="77" fillId="5" borderId="39" xfId="0" applyNumberFormat="1" applyFont="1" applyFill="1" applyBorder="1" applyAlignment="1">
      <alignment horizontal="center" vertical="center"/>
    </xf>
    <xf numFmtId="203" fontId="77" fillId="21" borderId="123" xfId="0" applyNumberFormat="1" applyFont="1" applyFill="1" applyBorder="1" applyAlignment="1">
      <alignment horizontal="center" vertical="center"/>
    </xf>
    <xf numFmtId="202" fontId="77" fillId="21" borderId="124" xfId="0" applyNumberFormat="1" applyFont="1" applyFill="1" applyBorder="1" applyAlignment="1">
      <alignment horizontal="center" vertical="center"/>
    </xf>
    <xf numFmtId="201" fontId="77" fillId="16" borderId="88" xfId="4" applyNumberFormat="1" applyFont="1" applyFill="1" applyBorder="1" applyAlignment="1">
      <alignment horizontal="center" vertical="center"/>
    </xf>
    <xf numFmtId="203" fontId="77" fillId="5" borderId="10" xfId="0" applyNumberFormat="1" applyFont="1" applyFill="1" applyBorder="1" applyAlignment="1">
      <alignment horizontal="center" vertical="center"/>
    </xf>
    <xf numFmtId="203" fontId="77" fillId="21" borderId="33" xfId="0" applyNumberFormat="1" applyFont="1" applyFill="1" applyBorder="1" applyAlignment="1">
      <alignment horizontal="center" vertical="center"/>
    </xf>
    <xf numFmtId="202" fontId="77" fillId="21" borderId="18" xfId="0" applyNumberFormat="1" applyFont="1" applyFill="1" applyBorder="1" applyAlignment="1">
      <alignment horizontal="center" vertical="center"/>
    </xf>
    <xf numFmtId="201" fontId="77" fillId="16" borderId="10" xfId="4" applyNumberFormat="1" applyFont="1" applyFill="1" applyBorder="1" applyAlignment="1">
      <alignment horizontal="center" vertical="center"/>
    </xf>
    <xf numFmtId="203" fontId="77" fillId="5" borderId="43" xfId="0" applyNumberFormat="1" applyFont="1" applyFill="1" applyBorder="1" applyAlignment="1">
      <alignment horizontal="center" vertical="center"/>
    </xf>
    <xf numFmtId="202" fontId="77" fillId="5" borderId="31" xfId="0" applyNumberFormat="1" applyFont="1" applyFill="1" applyBorder="1" applyAlignment="1">
      <alignment horizontal="center" vertical="center"/>
    </xf>
    <xf numFmtId="203" fontId="77" fillId="21" borderId="125" xfId="0" applyNumberFormat="1" applyFont="1" applyFill="1" applyBorder="1" applyAlignment="1">
      <alignment horizontal="center" vertical="center"/>
    </xf>
    <xf numFmtId="202" fontId="77" fillId="21" borderId="127" xfId="0" applyNumberFormat="1" applyFont="1" applyFill="1" applyBorder="1" applyAlignment="1">
      <alignment horizontal="center" vertical="center"/>
    </xf>
    <xf numFmtId="203" fontId="77" fillId="5" borderId="77" xfId="0" applyNumberFormat="1" applyFont="1" applyFill="1" applyBorder="1" applyAlignment="1">
      <alignment horizontal="center" vertical="center"/>
    </xf>
    <xf numFmtId="203" fontId="77" fillId="21" borderId="136" xfId="0" applyNumberFormat="1" applyFont="1" applyFill="1" applyBorder="1" applyAlignment="1">
      <alignment horizontal="center" vertical="center"/>
    </xf>
    <xf numFmtId="202" fontId="77" fillId="21" borderId="85" xfId="0" applyNumberFormat="1" applyFont="1" applyFill="1" applyBorder="1" applyAlignment="1">
      <alignment horizontal="center" vertical="center"/>
    </xf>
    <xf numFmtId="203" fontId="75" fillId="2" borderId="116" xfId="0" applyNumberFormat="1" applyFont="1" applyFill="1" applyBorder="1" applyAlignment="1">
      <alignment vertical="center"/>
    </xf>
    <xf numFmtId="202" fontId="75" fillId="2" borderId="106" xfId="0" applyNumberFormat="1" applyFont="1" applyFill="1" applyBorder="1" applyAlignment="1">
      <alignment vertical="center"/>
    </xf>
    <xf numFmtId="203" fontId="75" fillId="21" borderId="107" xfId="0" applyNumberFormat="1" applyFont="1" applyFill="1" applyBorder="1" applyAlignment="1">
      <alignment vertical="center"/>
    </xf>
    <xf numFmtId="202" fontId="75" fillId="21" borderId="108" xfId="0" applyNumberFormat="1" applyFont="1" applyFill="1" applyBorder="1" applyAlignment="1">
      <alignment vertical="center"/>
    </xf>
    <xf numFmtId="203" fontId="107" fillId="21" borderId="35" xfId="0" applyNumberFormat="1" applyFont="1" applyFill="1" applyBorder="1" applyAlignment="1">
      <alignment horizontal="center" vertical="center"/>
    </xf>
    <xf numFmtId="0" fontId="107" fillId="21" borderId="74" xfId="0" applyFont="1" applyFill="1" applyBorder="1" applyAlignment="1">
      <alignment horizontal="center" vertical="center"/>
    </xf>
    <xf numFmtId="203" fontId="79" fillId="21" borderId="136" xfId="0" applyNumberFormat="1" applyFont="1" applyFill="1" applyBorder="1" applyAlignment="1">
      <alignment horizontal="center" vertical="center"/>
    </xf>
    <xf numFmtId="203" fontId="79" fillId="21" borderId="48" xfId="0" applyNumberFormat="1" applyFont="1" applyFill="1" applyBorder="1" applyAlignment="1">
      <alignment horizontal="center" vertical="center"/>
    </xf>
    <xf numFmtId="202" fontId="79" fillId="21" borderId="74" xfId="0" applyNumberFormat="1" applyFont="1" applyFill="1" applyBorder="1" applyAlignment="1">
      <alignment horizontal="center" vertical="center"/>
    </xf>
    <xf numFmtId="203" fontId="79" fillId="21" borderId="149" xfId="0" applyNumberFormat="1" applyFont="1" applyFill="1" applyBorder="1" applyAlignment="1">
      <alignment horizontal="center" vertical="center"/>
    </xf>
    <xf numFmtId="203" fontId="79" fillId="21" borderId="90" xfId="0" applyNumberFormat="1" applyFont="1" applyFill="1" applyBorder="1" applyAlignment="1">
      <alignment horizontal="center" vertical="center"/>
    </xf>
    <xf numFmtId="203" fontId="79" fillId="21" borderId="33" xfId="0" applyNumberFormat="1" applyFont="1" applyFill="1" applyBorder="1" applyAlignment="1">
      <alignment horizontal="center" vertical="center"/>
    </xf>
    <xf numFmtId="203" fontId="79" fillId="21" borderId="148" xfId="0" applyNumberFormat="1" applyFont="1" applyFill="1" applyBorder="1" applyAlignment="1">
      <alignment horizontal="center" vertical="center"/>
    </xf>
    <xf numFmtId="203" fontId="79" fillId="21" borderId="57" xfId="0" applyNumberFormat="1" applyFont="1" applyFill="1" applyBorder="1" applyAlignment="1">
      <alignment horizontal="center" vertical="center"/>
    </xf>
    <xf numFmtId="203" fontId="79" fillId="21" borderId="38" xfId="0" applyNumberFormat="1" applyFont="1" applyFill="1" applyBorder="1" applyAlignment="1">
      <alignment horizontal="center" vertical="center"/>
    </xf>
    <xf numFmtId="203" fontId="79" fillId="21" borderId="30" xfId="0" applyNumberFormat="1" applyFont="1" applyFill="1" applyBorder="1" applyAlignment="1">
      <alignment horizontal="center" vertical="center"/>
    </xf>
    <xf numFmtId="201" fontId="79" fillId="21" borderId="144" xfId="0" applyNumberFormat="1" applyFont="1" applyFill="1" applyBorder="1" applyAlignment="1">
      <alignment horizontal="center" vertical="center"/>
    </xf>
    <xf numFmtId="201" fontId="79" fillId="21" borderId="131" xfId="0" applyNumberFormat="1" applyFont="1" applyFill="1" applyBorder="1" applyAlignment="1">
      <alignment horizontal="center" vertical="center"/>
    </xf>
    <xf numFmtId="201" fontId="79" fillId="21" borderId="48" xfId="0" applyNumberFormat="1" applyFont="1" applyFill="1" applyBorder="1" applyAlignment="1">
      <alignment horizontal="center" vertical="center"/>
    </xf>
    <xf numFmtId="201" fontId="79" fillId="21" borderId="153" xfId="0" applyNumberFormat="1" applyFont="1" applyFill="1" applyBorder="1" applyAlignment="1">
      <alignment horizontal="center" vertical="center"/>
    </xf>
    <xf numFmtId="201" fontId="79" fillId="21" borderId="34" xfId="0" applyNumberFormat="1" applyFont="1" applyFill="1" applyBorder="1" applyAlignment="1">
      <alignment horizontal="center" vertical="center"/>
    </xf>
    <xf numFmtId="201" fontId="79" fillId="21" borderId="110" xfId="0" applyNumberFormat="1" applyFont="1" applyFill="1" applyBorder="1" applyAlignment="1">
      <alignment horizontal="center" vertical="center"/>
    </xf>
    <xf numFmtId="201" fontId="79" fillId="21" borderId="67" xfId="0" applyNumberFormat="1" applyFont="1" applyFill="1" applyBorder="1" applyAlignment="1">
      <alignment horizontal="center" vertical="center"/>
    </xf>
    <xf numFmtId="201" fontId="79" fillId="21" borderId="96" xfId="0" applyNumberFormat="1" applyFont="1" applyFill="1" applyBorder="1" applyAlignment="1">
      <alignment horizontal="center" vertical="center"/>
    </xf>
    <xf numFmtId="201" fontId="79" fillId="21" borderId="104" xfId="0" applyNumberFormat="1" applyFont="1" applyFill="1" applyBorder="1" applyAlignment="1">
      <alignment horizontal="center" vertical="center"/>
    </xf>
    <xf numFmtId="201" fontId="109" fillId="21" borderId="96" xfId="0" applyNumberFormat="1" applyFont="1" applyFill="1" applyBorder="1" applyAlignment="1">
      <alignment horizontal="center" vertical="center"/>
    </xf>
    <xf numFmtId="201" fontId="79" fillId="21" borderId="138" xfId="0" applyNumberFormat="1" applyFont="1" applyFill="1" applyBorder="1" applyAlignment="1">
      <alignment horizontal="center" vertical="center"/>
    </xf>
    <xf numFmtId="201" fontId="105" fillId="21" borderId="91" xfId="0" applyNumberFormat="1" applyFont="1" applyFill="1" applyBorder="1" applyAlignment="1">
      <alignment horizontal="center" vertical="center"/>
    </xf>
    <xf numFmtId="0" fontId="77" fillId="5" borderId="23" xfId="0" applyFont="1" applyFill="1" applyBorder="1"/>
    <xf numFmtId="0" fontId="77" fillId="5" borderId="117" xfId="0" applyFont="1" applyFill="1" applyBorder="1"/>
    <xf numFmtId="0" fontId="76" fillId="17" borderId="21" xfId="0" applyFont="1" applyFill="1" applyBorder="1" applyAlignment="1">
      <alignment horizontal="center" vertical="center"/>
    </xf>
    <xf numFmtId="0" fontId="76" fillId="17" borderId="24" xfId="0" applyFont="1" applyFill="1" applyBorder="1" applyAlignment="1">
      <alignment horizontal="center" vertical="center"/>
    </xf>
    <xf numFmtId="0" fontId="77" fillId="17" borderId="143" xfId="0" applyFont="1" applyFill="1" applyBorder="1"/>
    <xf numFmtId="0" fontId="77" fillId="17" borderId="117" xfId="0" applyFont="1" applyFill="1" applyBorder="1"/>
    <xf numFmtId="0" fontId="78" fillId="17" borderId="30" xfId="0" applyFont="1" applyFill="1" applyBorder="1" applyAlignment="1">
      <alignment horizontal="center" vertical="center" wrapText="1"/>
    </xf>
    <xf numFmtId="0" fontId="78" fillId="17" borderId="21" xfId="0" applyFont="1" applyFill="1" applyBorder="1" applyAlignment="1">
      <alignment horizontal="center" vertical="center"/>
    </xf>
    <xf numFmtId="0" fontId="79" fillId="0" borderId="32" xfId="0" applyFont="1" applyBorder="1" applyAlignment="1">
      <alignment horizontal="center" vertical="center"/>
    </xf>
    <xf numFmtId="0" fontId="79" fillId="0" borderId="61" xfId="0" applyFont="1" applyBorder="1" applyAlignment="1">
      <alignment horizontal="center" vertical="center"/>
    </xf>
    <xf numFmtId="0" fontId="77" fillId="5" borderId="6" xfId="0" applyFont="1" applyFill="1" applyBorder="1"/>
    <xf numFmtId="0" fontId="77" fillId="5" borderId="4" xfId="0" applyFont="1" applyFill="1" applyBorder="1"/>
    <xf numFmtId="201" fontId="77" fillId="5" borderId="149" xfId="0" applyNumberFormat="1" applyFont="1" applyFill="1" applyBorder="1" applyAlignment="1">
      <alignment horizontal="center" vertical="center"/>
    </xf>
    <xf numFmtId="202" fontId="77" fillId="5" borderId="32" xfId="0" applyNumberFormat="1" applyFont="1" applyFill="1" applyBorder="1" applyAlignment="1">
      <alignment horizontal="center" vertical="center"/>
    </xf>
    <xf numFmtId="0" fontId="79" fillId="0" borderId="156" xfId="0" applyFont="1" applyBorder="1" applyAlignment="1">
      <alignment horizontal="center" vertical="center"/>
    </xf>
    <xf numFmtId="0" fontId="79" fillId="0" borderId="72" xfId="0" applyFont="1" applyBorder="1" applyAlignment="1">
      <alignment horizontal="center" vertical="center"/>
    </xf>
    <xf numFmtId="0" fontId="79" fillId="0" borderId="156" xfId="0" applyFont="1" applyBorder="1" applyAlignment="1">
      <alignment horizontal="center" vertical="center" wrapText="1"/>
    </xf>
    <xf numFmtId="0" fontId="77" fillId="24" borderId="10" xfId="0" applyFont="1" applyFill="1" applyBorder="1"/>
    <xf numFmtId="0" fontId="77" fillId="24" borderId="9" xfId="0" applyFont="1" applyFill="1" applyBorder="1"/>
    <xf numFmtId="201" fontId="77" fillId="5" borderId="90" xfId="0" applyNumberFormat="1" applyFont="1" applyFill="1" applyBorder="1" applyAlignment="1">
      <alignment horizontal="center" vertical="center"/>
    </xf>
    <xf numFmtId="202" fontId="77" fillId="5" borderId="156" xfId="0" applyNumberFormat="1" applyFont="1" applyFill="1" applyBorder="1" applyAlignment="1">
      <alignment horizontal="center" vertical="center"/>
    </xf>
    <xf numFmtId="0" fontId="101" fillId="5" borderId="0" xfId="0" applyFont="1" applyFill="1"/>
    <xf numFmtId="0" fontId="78" fillId="5" borderId="89" xfId="0" applyFont="1" applyFill="1" applyBorder="1" applyAlignment="1">
      <alignment vertical="center"/>
    </xf>
    <xf numFmtId="0" fontId="78" fillId="5" borderId="39" xfId="0" applyFont="1" applyFill="1" applyBorder="1" applyAlignment="1">
      <alignment vertical="center"/>
    </xf>
    <xf numFmtId="201" fontId="78" fillId="5" borderId="30" xfId="0" applyNumberFormat="1" applyFont="1" applyFill="1" applyBorder="1" applyAlignment="1">
      <alignment horizontal="center" vertical="center"/>
    </xf>
    <xf numFmtId="208" fontId="75" fillId="5" borderId="21" xfId="0" applyNumberFormat="1" applyFont="1" applyFill="1" applyBorder="1" applyAlignment="1">
      <alignment horizontal="center" vertical="center"/>
    </xf>
    <xf numFmtId="0" fontId="115" fillId="5" borderId="0" xfId="0" applyFont="1" applyFill="1"/>
    <xf numFmtId="0" fontId="77" fillId="5" borderId="0" xfId="0" applyFont="1" applyFill="1" applyAlignment="1">
      <alignment horizontal="center"/>
    </xf>
    <xf numFmtId="0" fontId="77" fillId="5" borderId="0" xfId="0" applyFont="1" applyFill="1" applyAlignment="1">
      <alignment wrapText="1"/>
    </xf>
    <xf numFmtId="204" fontId="0" fillId="5" borderId="0" xfId="0" applyNumberFormat="1" applyFill="1"/>
    <xf numFmtId="0" fontId="75" fillId="0" borderId="0" xfId="0" applyFont="1"/>
    <xf numFmtId="0" fontId="75" fillId="0" borderId="0" xfId="0" applyFont="1" applyAlignment="1">
      <alignment horizontal="center"/>
    </xf>
    <xf numFmtId="0" fontId="75" fillId="0" borderId="0" xfId="0" applyFont="1" applyAlignment="1">
      <alignment wrapText="1"/>
    </xf>
    <xf numFmtId="0" fontId="75" fillId="0" borderId="136" xfId="0" applyFont="1" applyBorder="1" applyAlignment="1">
      <alignment horizontal="center" vertical="center" wrapText="1"/>
    </xf>
    <xf numFmtId="0" fontId="75" fillId="0" borderId="78" xfId="0" applyFont="1" applyBorder="1" applyAlignment="1">
      <alignment horizontal="center" vertical="center" wrapText="1"/>
    </xf>
    <xf numFmtId="0" fontId="75" fillId="0" borderId="85" xfId="0" applyFont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156" xfId="0" applyBorder="1" applyAlignment="1">
      <alignment horizontal="center"/>
    </xf>
    <xf numFmtId="0" fontId="0" fillId="0" borderId="158" xfId="0" applyBorder="1" applyAlignment="1">
      <alignment horizontal="center" vertical="center" wrapText="1"/>
    </xf>
    <xf numFmtId="210" fontId="0" fillId="5" borderId="33" xfId="0" applyNumberFormat="1" applyFill="1" applyBorder="1" applyAlignment="1">
      <alignment horizontal="center" wrapText="1"/>
    </xf>
    <xf numFmtId="210" fontId="0" fillId="5" borderId="7" xfId="0" applyNumberFormat="1" applyFill="1" applyBorder="1" applyAlignment="1">
      <alignment horizontal="center" wrapText="1"/>
    </xf>
    <xf numFmtId="210" fontId="0" fillId="5" borderId="18" xfId="0" applyNumberFormat="1" applyFill="1" applyBorder="1" applyAlignment="1">
      <alignment horizontal="center" wrapText="1"/>
    </xf>
    <xf numFmtId="210" fontId="0" fillId="5" borderId="32" xfId="0" applyNumberFormat="1" applyFill="1" applyBorder="1" applyAlignment="1">
      <alignment horizontal="center" wrapText="1"/>
    </xf>
    <xf numFmtId="210" fontId="0" fillId="5" borderId="156" xfId="0" applyNumberFormat="1" applyFill="1" applyBorder="1" applyAlignment="1">
      <alignment horizontal="center" wrapText="1"/>
    </xf>
    <xf numFmtId="0" fontId="0" fillId="0" borderId="156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210" fontId="0" fillId="5" borderId="73" xfId="0" applyNumberFormat="1" applyFill="1" applyBorder="1" applyAlignment="1">
      <alignment horizontal="center" wrapText="1"/>
    </xf>
    <xf numFmtId="210" fontId="0" fillId="5" borderId="11" xfId="0" applyNumberFormat="1" applyFill="1" applyBorder="1" applyAlignment="1">
      <alignment horizontal="center" wrapText="1"/>
    </xf>
    <xf numFmtId="210" fontId="0" fillId="5" borderId="84" xfId="0" applyNumberFormat="1" applyFill="1" applyBorder="1" applyAlignment="1">
      <alignment horizontal="center" wrapText="1"/>
    </xf>
    <xf numFmtId="210" fontId="75" fillId="25" borderId="21" xfId="0" applyNumberFormat="1" applyFont="1" applyFill="1" applyBorder="1" applyAlignment="1">
      <alignment horizontal="center" wrapText="1"/>
    </xf>
    <xf numFmtId="0" fontId="107" fillId="21" borderId="123" xfId="0" applyFont="1" applyFill="1" applyBorder="1" applyAlignment="1">
      <alignment horizontal="center" vertical="center" wrapText="1"/>
    </xf>
    <xf numFmtId="0" fontId="79" fillId="5" borderId="8" xfId="0" applyFont="1" applyFill="1" applyBorder="1" applyAlignment="1">
      <alignment horizontal="center" vertical="center"/>
    </xf>
    <xf numFmtId="0" fontId="75" fillId="5" borderId="0" xfId="0" applyFont="1" applyFill="1"/>
    <xf numFmtId="43" fontId="4" fillId="19" borderId="7" xfId="0" applyNumberFormat="1" applyFont="1" applyFill="1" applyBorder="1" applyAlignment="1">
      <alignment horizontal="right" vertical="center"/>
    </xf>
    <xf numFmtId="164" fontId="4" fillId="19" borderId="7" xfId="1" applyFont="1" applyFill="1" applyBorder="1" applyAlignment="1">
      <alignment vertical="center"/>
    </xf>
    <xf numFmtId="43" fontId="4" fillId="19" borderId="13" xfId="0" applyNumberFormat="1" applyFont="1" applyFill="1" applyBorder="1" applyAlignment="1">
      <alignment horizontal="right" vertical="center"/>
    </xf>
    <xf numFmtId="164" fontId="96" fillId="26" borderId="13" xfId="1" applyFont="1" applyFill="1" applyBorder="1" applyAlignment="1">
      <alignment vertical="center"/>
    </xf>
    <xf numFmtId="164" fontId="96" fillId="19" borderId="13" xfId="1" applyFont="1" applyFill="1" applyBorder="1" applyAlignment="1">
      <alignment vertical="center"/>
    </xf>
    <xf numFmtId="164" fontId="0" fillId="0" borderId="0" xfId="1" applyFont="1"/>
    <xf numFmtId="0" fontId="0" fillId="0" borderId="3" xfId="0" applyBorder="1"/>
    <xf numFmtId="164" fontId="0" fillId="0" borderId="3" xfId="1" applyFont="1" applyBorder="1"/>
    <xf numFmtId="0" fontId="0" fillId="0" borderId="11" xfId="0" applyBorder="1"/>
    <xf numFmtId="164" fontId="0" fillId="0" borderId="11" xfId="1" applyFont="1" applyBorder="1"/>
    <xf numFmtId="0" fontId="0" fillId="0" borderId="7" xfId="0" applyBorder="1" applyAlignment="1">
      <alignment horizontal="center" vertical="center"/>
    </xf>
    <xf numFmtId="164" fontId="0" fillId="0" borderId="7" xfId="1" applyFont="1" applyBorder="1" applyAlignment="1">
      <alignment horizontal="center" vertical="center"/>
    </xf>
    <xf numFmtId="0" fontId="92" fillId="0" borderId="0" xfId="0" applyFont="1" applyAlignment="1">
      <alignment horizontal="left"/>
    </xf>
    <xf numFmtId="0" fontId="84" fillId="0" borderId="0" xfId="0" applyFont="1" applyAlignment="1">
      <alignment horizontal="left" wrapText="1"/>
    </xf>
    <xf numFmtId="0" fontId="84" fillId="0" borderId="0" xfId="0" applyFont="1" applyAlignment="1">
      <alignment horizontal="center" wrapText="1"/>
    </xf>
    <xf numFmtId="0" fontId="89" fillId="0" borderId="48" xfId="0" applyFont="1" applyBorder="1" applyAlignment="1">
      <alignment horizontal="center"/>
    </xf>
    <xf numFmtId="0" fontId="89" fillId="0" borderId="0" xfId="0" applyFont="1" applyAlignment="1">
      <alignment horizontal="center"/>
    </xf>
    <xf numFmtId="0" fontId="89" fillId="0" borderId="47" xfId="0" applyFont="1" applyBorder="1" applyAlignment="1">
      <alignment horizontal="center"/>
    </xf>
    <xf numFmtId="0" fontId="11" fillId="17" borderId="30" xfId="0" applyFont="1" applyFill="1" applyBorder="1" applyAlignment="1">
      <alignment horizontal="center" vertical="center"/>
    </xf>
    <xf numFmtId="0" fontId="11" fillId="17" borderId="24" xfId="0" applyFont="1" applyFill="1" applyBorder="1" applyAlignment="1">
      <alignment horizontal="center" vertical="center"/>
    </xf>
    <xf numFmtId="0" fontId="11" fillId="17" borderId="29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/>
    </xf>
    <xf numFmtId="0" fontId="6" fillId="0" borderId="48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47" xfId="0" applyFont="1" applyBorder="1" applyAlignment="1">
      <alignment horizontal="left" wrapText="1"/>
    </xf>
    <xf numFmtId="0" fontId="11" fillId="0" borderId="57" xfId="0" applyFont="1" applyBorder="1" applyAlignment="1">
      <alignment horizontal="left" vertical="center"/>
    </xf>
    <xf numFmtId="0" fontId="11" fillId="0" borderId="56" xfId="0" applyFont="1" applyBorder="1" applyAlignment="1">
      <alignment horizontal="left" vertical="center"/>
    </xf>
    <xf numFmtId="0" fontId="11" fillId="0" borderId="55" xfId="0" applyFont="1" applyBorder="1" applyAlignment="1">
      <alignment horizontal="left" vertical="center"/>
    </xf>
    <xf numFmtId="0" fontId="5" fillId="2" borderId="90" xfId="0" applyFont="1" applyFill="1" applyBorder="1" applyAlignment="1">
      <alignment horizontal="right" vertical="center" wrapText="1"/>
    </xf>
    <xf numFmtId="0" fontId="5" fillId="2" borderId="10" xfId="0" applyFont="1" applyFill="1" applyBorder="1" applyAlignment="1">
      <alignment horizontal="right" vertical="center" wrapText="1"/>
    </xf>
    <xf numFmtId="0" fontId="5" fillId="2" borderId="57" xfId="0" applyFont="1" applyFill="1" applyBorder="1" applyAlignment="1">
      <alignment horizontal="right" vertical="center"/>
    </xf>
    <xf numFmtId="0" fontId="5" fillId="2" borderId="77" xfId="0" applyFont="1" applyFill="1" applyBorder="1" applyAlignment="1">
      <alignment horizontal="right" vertical="center"/>
    </xf>
    <xf numFmtId="3" fontId="5" fillId="2" borderId="7" xfId="3" applyNumberFormat="1" applyFont="1" applyFill="1" applyBorder="1" applyAlignment="1">
      <alignment horizontal="center" vertical="center"/>
    </xf>
    <xf numFmtId="43" fontId="5" fillId="2" borderId="8" xfId="3" applyFont="1" applyFill="1" applyBorder="1" applyAlignment="1">
      <alignment horizontal="center" vertical="center" wrapText="1"/>
    </xf>
    <xf numFmtId="43" fontId="5" fillId="2" borderId="11" xfId="3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72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73" xfId="0" applyFont="1" applyFill="1" applyBorder="1" applyAlignment="1">
      <alignment horizontal="center" vertical="center"/>
    </xf>
    <xf numFmtId="0" fontId="5" fillId="2" borderId="68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3" fontId="5" fillId="2" borderId="69" xfId="3" applyNumberFormat="1" applyFont="1" applyFill="1" applyBorder="1" applyAlignment="1">
      <alignment horizontal="center" vertical="center"/>
    </xf>
    <xf numFmtId="3" fontId="5" fillId="2" borderId="44" xfId="3" applyNumberFormat="1" applyFont="1" applyFill="1" applyBorder="1" applyAlignment="1">
      <alignment horizontal="center" vertical="center"/>
    </xf>
    <xf numFmtId="3" fontId="5" fillId="2" borderId="70" xfId="3" applyNumberFormat="1" applyFont="1" applyFill="1" applyBorder="1" applyAlignment="1">
      <alignment horizontal="center" vertical="center"/>
    </xf>
    <xf numFmtId="3" fontId="5" fillId="2" borderId="4" xfId="3" applyNumberFormat="1" applyFont="1" applyFill="1" applyBorder="1" applyAlignment="1">
      <alignment horizontal="center" vertical="center"/>
    </xf>
    <xf numFmtId="3" fontId="5" fillId="2" borderId="5" xfId="3" applyNumberFormat="1" applyFont="1" applyFill="1" applyBorder="1" applyAlignment="1">
      <alignment horizontal="center" vertical="center"/>
    </xf>
    <xf numFmtId="3" fontId="5" fillId="2" borderId="6" xfId="3" applyNumberFormat="1" applyFont="1" applyFill="1" applyBorder="1" applyAlignment="1">
      <alignment horizontal="center" vertical="center"/>
    </xf>
    <xf numFmtId="3" fontId="5" fillId="2" borderId="39" xfId="3" applyNumberFormat="1" applyFont="1" applyFill="1" applyBorder="1" applyAlignment="1">
      <alignment horizontal="center" vertical="center"/>
    </xf>
    <xf numFmtId="3" fontId="5" fillId="2" borderId="37" xfId="3" applyNumberFormat="1" applyFont="1" applyFill="1" applyBorder="1" applyAlignment="1">
      <alignment horizontal="center" vertical="center"/>
    </xf>
    <xf numFmtId="3" fontId="5" fillId="2" borderId="71" xfId="3" applyNumberFormat="1" applyFont="1" applyFill="1" applyBorder="1" applyAlignment="1">
      <alignment horizontal="center" vertical="center"/>
    </xf>
    <xf numFmtId="0" fontId="5" fillId="2" borderId="64" xfId="0" applyFont="1" applyFill="1" applyBorder="1" applyAlignment="1">
      <alignment horizontal="right" vertical="center"/>
    </xf>
    <xf numFmtId="0" fontId="2" fillId="2" borderId="80" xfId="0" applyFont="1" applyFill="1" applyBorder="1" applyAlignment="1">
      <alignment vertical="center"/>
    </xf>
    <xf numFmtId="0" fontId="100" fillId="5" borderId="86" xfId="0" applyFont="1" applyFill="1" applyBorder="1" applyAlignment="1">
      <alignment horizontal="center" vertical="center" wrapText="1"/>
    </xf>
    <xf numFmtId="0" fontId="100" fillId="5" borderId="87" xfId="0" applyFont="1" applyFill="1" applyBorder="1" applyAlignment="1">
      <alignment horizontal="center" vertical="center" wrapText="1"/>
    </xf>
    <xf numFmtId="164" fontId="102" fillId="2" borderId="82" xfId="1" applyFont="1" applyFill="1" applyBorder="1" applyAlignment="1">
      <alignment horizontal="center" vertical="center" wrapText="1"/>
    </xf>
    <xf numFmtId="164" fontId="102" fillId="2" borderId="25" xfId="1" applyFont="1" applyFill="1" applyBorder="1" applyAlignment="1">
      <alignment horizontal="center" vertical="center" wrapText="1"/>
    </xf>
    <xf numFmtId="164" fontId="102" fillId="2" borderId="80" xfId="1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right" vertical="center" wrapText="1"/>
    </xf>
    <xf numFmtId="0" fontId="5" fillId="2" borderId="80" xfId="0" applyFont="1" applyFill="1" applyBorder="1" applyAlignment="1">
      <alignment horizontal="right" vertical="center" wrapText="1"/>
    </xf>
    <xf numFmtId="0" fontId="105" fillId="19" borderId="30" xfId="0" applyFont="1" applyFill="1" applyBorder="1" applyAlignment="1">
      <alignment horizontal="center" wrapText="1"/>
    </xf>
    <xf numFmtId="0" fontId="105" fillId="19" borderId="24" xfId="0" applyFont="1" applyFill="1" applyBorder="1" applyAlignment="1">
      <alignment horizontal="center" wrapText="1"/>
    </xf>
    <xf numFmtId="0" fontId="105" fillId="19" borderId="29" xfId="0" applyFont="1" applyFill="1" applyBorder="1" applyAlignment="1">
      <alignment horizontal="center" wrapText="1"/>
    </xf>
    <xf numFmtId="0" fontId="105" fillId="22" borderId="30" xfId="0" applyFont="1" applyFill="1" applyBorder="1" applyAlignment="1">
      <alignment horizontal="center" wrapText="1"/>
    </xf>
    <xf numFmtId="0" fontId="105" fillId="22" borderId="24" xfId="0" applyFont="1" applyFill="1" applyBorder="1" applyAlignment="1">
      <alignment horizontal="center" wrapText="1"/>
    </xf>
    <xf numFmtId="0" fontId="105" fillId="22" borderId="29" xfId="0" applyFont="1" applyFill="1" applyBorder="1" applyAlignment="1">
      <alignment horizontal="center" wrapText="1"/>
    </xf>
    <xf numFmtId="0" fontId="105" fillId="2" borderId="30" xfId="0" applyFont="1" applyFill="1" applyBorder="1" applyAlignment="1">
      <alignment horizontal="center"/>
    </xf>
    <xf numFmtId="0" fontId="105" fillId="2" borderId="19" xfId="0" applyFont="1" applyFill="1" applyBorder="1" applyAlignment="1">
      <alignment horizontal="center"/>
    </xf>
    <xf numFmtId="0" fontId="105" fillId="2" borderId="45" xfId="0" applyFont="1" applyFill="1" applyBorder="1" applyAlignment="1">
      <alignment horizontal="center"/>
    </xf>
    <xf numFmtId="0" fontId="105" fillId="4" borderId="38" xfId="0" applyFont="1" applyFill="1" applyBorder="1" applyAlignment="1">
      <alignment horizontal="center" vertical="center"/>
    </xf>
    <xf numFmtId="0" fontId="105" fillId="4" borderId="37" xfId="0" applyFont="1" applyFill="1" applyBorder="1" applyAlignment="1">
      <alignment horizontal="center" vertical="center"/>
    </xf>
    <xf numFmtId="0" fontId="105" fillId="4" borderId="38" xfId="0" applyFont="1" applyFill="1" applyBorder="1" applyAlignment="1">
      <alignment horizontal="center" vertical="center" wrapText="1"/>
    </xf>
    <xf numFmtId="0" fontId="105" fillId="4" borderId="71" xfId="0" applyFont="1" applyFill="1" applyBorder="1" applyAlignment="1">
      <alignment horizontal="center" vertical="center" wrapText="1"/>
    </xf>
    <xf numFmtId="0" fontId="105" fillId="20" borderId="123" xfId="0" applyFont="1" applyFill="1" applyBorder="1" applyAlignment="1">
      <alignment horizontal="center" vertical="center" wrapText="1"/>
    </xf>
    <xf numFmtId="0" fontId="105" fillId="20" borderId="124" xfId="0" applyFont="1" applyFill="1" applyBorder="1" applyAlignment="1">
      <alignment horizontal="center" vertical="center" wrapText="1"/>
    </xf>
    <xf numFmtId="17" fontId="105" fillId="21" borderId="123" xfId="0" applyNumberFormat="1" applyFont="1" applyFill="1" applyBorder="1" applyAlignment="1">
      <alignment horizontal="center" vertical="center" wrapText="1"/>
    </xf>
    <xf numFmtId="0" fontId="105" fillId="21" borderId="124" xfId="0" applyFont="1" applyFill="1" applyBorder="1" applyAlignment="1">
      <alignment horizontal="center" vertical="center" wrapText="1"/>
    </xf>
    <xf numFmtId="0" fontId="105" fillId="16" borderId="123" xfId="0" applyFont="1" applyFill="1" applyBorder="1" applyAlignment="1">
      <alignment horizontal="center" vertical="center" wrapText="1"/>
    </xf>
    <xf numFmtId="0" fontId="105" fillId="16" borderId="124" xfId="0" applyFont="1" applyFill="1" applyBorder="1" applyAlignment="1">
      <alignment horizontal="center" vertical="center" wrapText="1"/>
    </xf>
    <xf numFmtId="0" fontId="104" fillId="0" borderId="19" xfId="0" applyFont="1" applyBorder="1" applyAlignment="1">
      <alignment horizontal="center" vertical="center"/>
    </xf>
    <xf numFmtId="0" fontId="104" fillId="4" borderId="30" xfId="0" applyFont="1" applyFill="1" applyBorder="1" applyAlignment="1">
      <alignment horizontal="center" vertical="center"/>
    </xf>
    <xf numFmtId="0" fontId="104" fillId="4" borderId="29" xfId="0" applyFont="1" applyFill="1" applyBorder="1" applyAlignment="1">
      <alignment horizontal="center" vertical="center"/>
    </xf>
    <xf numFmtId="0" fontId="105" fillId="20" borderId="24" xfId="0" applyFont="1" applyFill="1" applyBorder="1" applyAlignment="1">
      <alignment horizontal="center" vertical="center"/>
    </xf>
    <xf numFmtId="0" fontId="104" fillId="21" borderId="30" xfId="0" applyFont="1" applyFill="1" applyBorder="1" applyAlignment="1">
      <alignment horizontal="center" vertical="center" wrapText="1"/>
    </xf>
    <xf numFmtId="0" fontId="104" fillId="21" borderId="29" xfId="0" applyFont="1" applyFill="1" applyBorder="1" applyAlignment="1">
      <alignment horizontal="center" vertical="center" wrapText="1"/>
    </xf>
    <xf numFmtId="0" fontId="104" fillId="16" borderId="30" xfId="0" applyFont="1" applyFill="1" applyBorder="1" applyAlignment="1">
      <alignment horizontal="center" vertical="center"/>
    </xf>
    <xf numFmtId="0" fontId="104" fillId="16" borderId="29" xfId="0" applyFont="1" applyFill="1" applyBorder="1" applyAlignment="1">
      <alignment horizontal="center" vertical="center"/>
    </xf>
    <xf numFmtId="17" fontId="78" fillId="4" borderId="44" xfId="0" applyNumberFormat="1" applyFont="1" applyFill="1" applyBorder="1" applyAlignment="1">
      <alignment horizontal="center" vertical="center" wrapText="1"/>
    </xf>
    <xf numFmtId="0" fontId="78" fillId="4" borderId="49" xfId="0" applyFont="1" applyFill="1" applyBorder="1" applyAlignment="1">
      <alignment horizontal="center" vertical="center" wrapText="1"/>
    </xf>
    <xf numFmtId="0" fontId="78" fillId="4" borderId="44" xfId="0" applyFont="1" applyFill="1" applyBorder="1" applyAlignment="1">
      <alignment horizontal="center" vertical="center" wrapText="1"/>
    </xf>
    <xf numFmtId="0" fontId="78" fillId="21" borderId="44" xfId="0" applyFont="1" applyFill="1" applyBorder="1" applyAlignment="1">
      <alignment horizontal="center" vertical="center" wrapText="1"/>
    </xf>
    <xf numFmtId="0" fontId="78" fillId="21" borderId="49" xfId="0" applyFont="1" applyFill="1" applyBorder="1" applyAlignment="1">
      <alignment horizontal="center" vertical="center" wrapText="1"/>
    </xf>
    <xf numFmtId="0" fontId="78" fillId="16" borderId="50" xfId="0" applyFont="1" applyFill="1" applyBorder="1" applyAlignment="1">
      <alignment horizontal="center" vertical="center" wrapText="1"/>
    </xf>
    <xf numFmtId="0" fontId="78" fillId="16" borderId="49" xfId="0" applyFont="1" applyFill="1" applyBorder="1" applyAlignment="1">
      <alignment horizontal="center" vertical="center" wrapText="1"/>
    </xf>
    <xf numFmtId="0" fontId="75" fillId="2" borderId="107" xfId="0" applyFont="1" applyFill="1" applyBorder="1" applyAlignment="1">
      <alignment horizontal="center" vertical="center"/>
    </xf>
    <xf numFmtId="0" fontId="75" fillId="2" borderId="106" xfId="0" applyFont="1" applyFill="1" applyBorder="1" applyAlignment="1">
      <alignment horizontal="center" vertical="center"/>
    </xf>
    <xf numFmtId="0" fontId="75" fillId="2" borderId="108" xfId="0" applyFont="1" applyFill="1" applyBorder="1" applyAlignment="1">
      <alignment horizontal="center" vertical="center"/>
    </xf>
    <xf numFmtId="0" fontId="76" fillId="4" borderId="50" xfId="0" applyFont="1" applyFill="1" applyBorder="1" applyAlignment="1">
      <alignment horizontal="center" vertical="center"/>
    </xf>
    <xf numFmtId="0" fontId="76" fillId="4" borderId="44" xfId="0" applyFont="1" applyFill="1" applyBorder="1" applyAlignment="1">
      <alignment horizontal="center" vertical="center"/>
    </xf>
    <xf numFmtId="0" fontId="78" fillId="20" borderId="50" xfId="0" applyFont="1" applyFill="1" applyBorder="1" applyAlignment="1">
      <alignment horizontal="center" vertical="center" wrapText="1"/>
    </xf>
    <xf numFmtId="0" fontId="78" fillId="20" borderId="49" xfId="0" applyFont="1" applyFill="1" applyBorder="1" applyAlignment="1">
      <alignment horizontal="center" vertical="center" wrapText="1"/>
    </xf>
    <xf numFmtId="0" fontId="10" fillId="5" borderId="36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10" fillId="5" borderId="67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16" xfId="0" applyFont="1" applyFill="1" applyBorder="1" applyAlignment="1">
      <alignment horizontal="center" vertical="center"/>
    </xf>
    <xf numFmtId="3" fontId="11" fillId="5" borderId="69" xfId="3" applyNumberFormat="1" applyFont="1" applyFill="1" applyBorder="1" applyAlignment="1">
      <alignment horizontal="center" vertical="center"/>
    </xf>
    <xf numFmtId="3" fontId="11" fillId="5" borderId="70" xfId="3" applyNumberFormat="1" applyFont="1" applyFill="1" applyBorder="1" applyAlignment="1">
      <alignment horizontal="center" vertical="center"/>
    </xf>
    <xf numFmtId="3" fontId="114" fillId="5" borderId="117" xfId="3" applyNumberFormat="1" applyFont="1" applyFill="1" applyBorder="1" applyAlignment="1">
      <alignment horizontal="center" vertical="center"/>
    </xf>
    <xf numFmtId="3" fontId="114" fillId="5" borderId="24" xfId="3" applyNumberFormat="1" applyFont="1" applyFill="1" applyBorder="1" applyAlignment="1">
      <alignment horizontal="center" vertical="center"/>
    </xf>
    <xf numFmtId="3" fontId="114" fillId="5" borderId="29" xfId="3" applyNumberFormat="1" applyFont="1" applyFill="1" applyBorder="1" applyAlignment="1">
      <alignment horizontal="center" vertical="center"/>
    </xf>
    <xf numFmtId="3" fontId="11" fillId="5" borderId="123" xfId="3" applyNumberFormat="1" applyFont="1" applyFill="1" applyBorder="1" applyAlignment="1">
      <alignment horizontal="center" vertical="center"/>
    </xf>
    <xf numFmtId="3" fontId="11" fillId="5" borderId="89" xfId="3" applyNumberFormat="1" applyFont="1" applyFill="1" applyBorder="1" applyAlignment="1">
      <alignment horizontal="center" vertical="center"/>
    </xf>
    <xf numFmtId="3" fontId="11" fillId="5" borderId="124" xfId="3" applyNumberFormat="1" applyFont="1" applyFill="1" applyBorder="1" applyAlignment="1">
      <alignment horizontal="center" vertical="center"/>
    </xf>
    <xf numFmtId="0" fontId="76" fillId="0" borderId="91" xfId="0" applyFont="1" applyBorder="1" applyAlignment="1">
      <alignment horizontal="center" vertical="center"/>
    </xf>
    <xf numFmtId="0" fontId="76" fillId="0" borderId="23" xfId="0" applyFont="1" applyBorder="1" applyAlignment="1">
      <alignment horizontal="center" vertical="center"/>
    </xf>
    <xf numFmtId="0" fontId="78" fillId="0" borderId="91" xfId="0" applyFont="1" applyBorder="1" applyAlignment="1">
      <alignment horizontal="center" vertical="center" wrapText="1"/>
    </xf>
    <xf numFmtId="0" fontId="78" fillId="0" borderId="17" xfId="0" applyFont="1" applyBorder="1" applyAlignment="1">
      <alignment horizontal="center" vertical="center"/>
    </xf>
    <xf numFmtId="0" fontId="78" fillId="5" borderId="38" xfId="0" applyFont="1" applyFill="1" applyBorder="1" applyAlignment="1">
      <alignment horizontal="center" vertical="center"/>
    </xf>
    <xf numFmtId="0" fontId="78" fillId="5" borderId="37" xfId="0" applyFont="1" applyFill="1" applyBorder="1" applyAlignment="1">
      <alignment horizontal="center" vertical="center"/>
    </xf>
    <xf numFmtId="0" fontId="78" fillId="5" borderId="88" xfId="0" applyFont="1" applyFill="1" applyBorder="1" applyAlignment="1">
      <alignment horizontal="center" vertical="center"/>
    </xf>
    <xf numFmtId="0" fontId="75" fillId="0" borderId="36" xfId="0" applyFont="1" applyBorder="1" applyAlignment="1">
      <alignment horizontal="center" vertical="center" wrapText="1"/>
    </xf>
    <xf numFmtId="0" fontId="75" fillId="0" borderId="67" xfId="0" applyFont="1" applyBorder="1" applyAlignment="1">
      <alignment horizontal="center" vertical="center" wrapText="1"/>
    </xf>
    <xf numFmtId="0" fontId="100" fillId="25" borderId="30" xfId="0" applyFont="1" applyFill="1" applyBorder="1" applyAlignment="1">
      <alignment horizontal="center"/>
    </xf>
    <xf numFmtId="0" fontId="100" fillId="25" borderId="24" xfId="0" applyFont="1" applyFill="1" applyBorder="1" applyAlignment="1">
      <alignment horizontal="center"/>
    </xf>
    <xf numFmtId="0" fontId="100" fillId="25" borderId="29" xfId="0" applyFont="1" applyFill="1" applyBorder="1" applyAlignment="1">
      <alignment horizontal="center"/>
    </xf>
    <xf numFmtId="0" fontId="75" fillId="0" borderId="157" xfId="0" applyFont="1" applyBorder="1" applyAlignment="1">
      <alignment horizontal="center" vertical="center" wrapText="1"/>
    </xf>
    <xf numFmtId="0" fontId="75" fillId="0" borderId="54" xfId="0" applyFont="1" applyBorder="1" applyAlignment="1">
      <alignment horizontal="center" vertical="center" wrapText="1"/>
    </xf>
    <xf numFmtId="0" fontId="75" fillId="0" borderId="38" xfId="0" applyFont="1" applyBorder="1" applyAlignment="1">
      <alignment horizontal="center" vertical="center" wrapText="1"/>
    </xf>
    <xf numFmtId="0" fontId="75" fillId="0" borderId="37" xfId="0" applyFont="1" applyBorder="1" applyAlignment="1">
      <alignment horizontal="center" vertical="center" wrapText="1"/>
    </xf>
    <xf numFmtId="0" fontId="75" fillId="0" borderId="71" xfId="0" applyFont="1" applyBorder="1" applyAlignment="1">
      <alignment horizontal="center" vertical="center" wrapText="1"/>
    </xf>
  </cellXfs>
  <cellStyles count="344">
    <cellStyle name="(0.0%)" xfId="18" xr:uid="{00000000-0005-0000-0000-00000D000000}"/>
    <cellStyle name="??&amp;O?&amp;H?_x0008__x000f__x0007_?_x0007__x0001__x0001_" xfId="16" xr:uid="{00000000-0005-0000-0000-00000B000000}"/>
    <cellStyle name="??&amp;O?&amp;H?_x0008_??_x0007__x0001__x0001_" xfId="17" xr:uid="{00000000-0005-0000-0000-00000C000000}"/>
    <cellStyle name="???_??" xfId="15" xr:uid="{00000000-0005-0000-0000-00000A000000}"/>
    <cellStyle name="??_??" xfId="14" xr:uid="{00000000-0005-0000-0000-000009000000}"/>
    <cellStyle name="_20040916-2 元積BQ(為替レート変更)" xfId="5" xr:uid="{00000000-0005-0000-0000-000000000000}"/>
    <cellStyle name="_aka" xfId="6" xr:uid="{00000000-0005-0000-0000-000001000000}"/>
    <cellStyle name="_PCO 250 General Requirement rev0" xfId="7" xr:uid="{00000000-0005-0000-0000-000002000000}"/>
    <cellStyle name="_PCO 250 General Requirement rev0_CP29 - Negotiations Submission rev2" xfId="8" xr:uid="{00000000-0005-0000-0000-000003000000}"/>
    <cellStyle name="_PCO 250 General Requirement rev0_CP29 - Unit Rates Negotiations  rev22" xfId="9" xr:uid="{00000000-0005-0000-0000-000004000000}"/>
    <cellStyle name="_PCO 250 General Requirement rev0_Phase 2 Negotiation Adjustment Proposal (070323)" xfId="10" xr:uid="{00000000-0005-0000-0000-000005000000}"/>
    <cellStyle name="_TAISEI DOHA" xfId="11" xr:uid="{00000000-0005-0000-0000-000006000000}"/>
    <cellStyle name="_TAISEI DOHA_NDIA NOC1 BOQ Elec update -SOJV-rev090906-1" xfId="12" xr:uid="{00000000-0005-0000-0000-000007000000}"/>
    <cellStyle name="```" xfId="19" xr:uid="{00000000-0005-0000-0000-00000E000000}"/>
    <cellStyle name="–¢’è‹`" xfId="13" xr:uid="{00000000-0005-0000-0000-000008000000}"/>
    <cellStyle name="=C:\WINDOWS\SYSTEM32\COMMAND.COM" xfId="20" xr:uid="{00000000-0005-0000-0000-00000F000000}"/>
    <cellStyle name="2)" xfId="21" xr:uid="{00000000-0005-0000-0000-000010000000}"/>
    <cellStyle name="A Big heading" xfId="22" xr:uid="{00000000-0005-0000-0000-000011000000}"/>
    <cellStyle name="A body text" xfId="23" xr:uid="{00000000-0005-0000-0000-000012000000}"/>
    <cellStyle name="A smaller heading" xfId="24" xr:uid="{00000000-0005-0000-0000-000013000000}"/>
    <cellStyle name="ＡＡ" xfId="25" xr:uid="{00000000-0005-0000-0000-000014000000}"/>
    <cellStyle name="ÅëÈ­ [0]_´ë¿©ÀüÃ¼" xfId="26" xr:uid="{00000000-0005-0000-0000-000015000000}"/>
    <cellStyle name="AeE­ [0]_´eºnC￥ " xfId="27" xr:uid="{00000000-0005-0000-0000-000016000000}"/>
    <cellStyle name="ÅëÈ­_´ë¿©ÀüÃ¼" xfId="28" xr:uid="{00000000-0005-0000-0000-000017000000}"/>
    <cellStyle name="AeE­_´eºnC￥ " xfId="29" xr:uid="{00000000-0005-0000-0000-000018000000}"/>
    <cellStyle name="ÄÞ¸¶ [0]_´ë¿©ÀüÃ¼" xfId="30" xr:uid="{00000000-0005-0000-0000-000019000000}"/>
    <cellStyle name="AÞ¸¶ [0]_´eºnC￥ " xfId="31" xr:uid="{00000000-0005-0000-0000-00001A000000}"/>
    <cellStyle name="ÄÞ¸¶_´ë¿©ÀüÃ¼" xfId="32" xr:uid="{00000000-0005-0000-0000-00001B000000}"/>
    <cellStyle name="AÞ¸¶_´eºnC￥ " xfId="33" xr:uid="{00000000-0005-0000-0000-00001C000000}"/>
    <cellStyle name="_x0001_b" xfId="34" xr:uid="{00000000-0005-0000-0000-00001D000000}"/>
    <cellStyle name="blue bold end" xfId="35" xr:uid="{00000000-0005-0000-0000-00001E000000}"/>
    <cellStyle name="blue centre" xfId="36" xr:uid="{00000000-0005-0000-0000-00001F000000}"/>
    <cellStyle name="blue dollar" xfId="37" xr:uid="{00000000-0005-0000-0000-000020000000}"/>
    <cellStyle name="blue end" xfId="38" xr:uid="{00000000-0005-0000-0000-000021000000}"/>
    <cellStyle name="blue middle" xfId="39" xr:uid="{00000000-0005-0000-0000-000022000000}"/>
    <cellStyle name="Blue shade" xfId="40" xr:uid="{00000000-0005-0000-0000-000023000000}"/>
    <cellStyle name="Blue text" xfId="41" xr:uid="{00000000-0005-0000-0000-000024000000}"/>
    <cellStyle name="bold big" xfId="42" xr:uid="{00000000-0005-0000-0000-000025000000}"/>
    <cellStyle name="bold bot bord" xfId="43" xr:uid="{00000000-0005-0000-0000-000026000000}"/>
    <cellStyle name="bold underline" xfId="44" xr:uid="{00000000-0005-0000-0000-000027000000}"/>
    <cellStyle name="Border Bottom Thick" xfId="45" xr:uid="{00000000-0005-0000-0000-000028000000}"/>
    <cellStyle name="Border Top Thin" xfId="46" xr:uid="{00000000-0005-0000-0000-000029000000}"/>
    <cellStyle name="Ç¥ÁØ_´ë³»°ø¹® (2)" xfId="47" xr:uid="{00000000-0005-0000-0000-00002A000000}"/>
    <cellStyle name="C￥AØ_´eºnC￥ (2)_1_ºI´eAa°ø " xfId="48" xr:uid="{00000000-0005-0000-0000-00002B000000}"/>
    <cellStyle name="Calc Currency (0)" xfId="49" xr:uid="{00000000-0005-0000-0000-00002C000000}"/>
    <cellStyle name="Calc Currency (2)" xfId="50" xr:uid="{00000000-0005-0000-0000-00002D000000}"/>
    <cellStyle name="Calc Percent (0)" xfId="51" xr:uid="{00000000-0005-0000-0000-00002E000000}"/>
    <cellStyle name="Calc Percent (1)" xfId="52" xr:uid="{00000000-0005-0000-0000-00002F000000}"/>
    <cellStyle name="Calc Percent (2)" xfId="53" xr:uid="{00000000-0005-0000-0000-000030000000}"/>
    <cellStyle name="Calc Units (0)" xfId="54" xr:uid="{00000000-0005-0000-0000-000031000000}"/>
    <cellStyle name="Calc Units (1)" xfId="55" xr:uid="{00000000-0005-0000-0000-000032000000}"/>
    <cellStyle name="Calc Units (2)" xfId="56" xr:uid="{00000000-0005-0000-0000-000033000000}"/>
    <cellStyle name="Camp Sheet" xfId="57" xr:uid="{00000000-0005-0000-0000-000034000000}"/>
    <cellStyle name="Cancel" xfId="58" xr:uid="{00000000-0005-0000-0000-000035000000}"/>
    <cellStyle name="category" xfId="59" xr:uid="{00000000-0005-0000-0000-000036000000}"/>
    <cellStyle name="CENTER" xfId="60" xr:uid="{00000000-0005-0000-0000-000037000000}"/>
    <cellStyle name="Centre - gen" xfId="61" xr:uid="{00000000-0005-0000-0000-000038000000}"/>
    <cellStyle name="colour" xfId="62" xr:uid="{00000000-0005-0000-0000-000039000000}"/>
    <cellStyle name="Comma" xfId="1" builtinId="3"/>
    <cellStyle name="Comma  - Style1" xfId="63" xr:uid="{00000000-0005-0000-0000-00003B000000}"/>
    <cellStyle name="Comma  - Style2" xfId="64" xr:uid="{00000000-0005-0000-0000-00003C000000}"/>
    <cellStyle name="Comma  - Style3" xfId="65" xr:uid="{00000000-0005-0000-0000-00003D000000}"/>
    <cellStyle name="Comma  - Style4" xfId="66" xr:uid="{00000000-0005-0000-0000-00003E000000}"/>
    <cellStyle name="Comma  - Style5" xfId="67" xr:uid="{00000000-0005-0000-0000-00003F000000}"/>
    <cellStyle name="Comma  - Style6" xfId="68" xr:uid="{00000000-0005-0000-0000-000040000000}"/>
    <cellStyle name="Comma  - Style7" xfId="69" xr:uid="{00000000-0005-0000-0000-000041000000}"/>
    <cellStyle name="Comma [0] 2" xfId="70" xr:uid="{00000000-0005-0000-0000-000042000000}"/>
    <cellStyle name="Comma [0] 2 2" xfId="71" xr:uid="{00000000-0005-0000-0000-000043000000}"/>
    <cellStyle name="Comma [00]" xfId="72" xr:uid="{00000000-0005-0000-0000-000044000000}"/>
    <cellStyle name="Comma 2" xfId="73" xr:uid="{00000000-0005-0000-0000-000045000000}"/>
    <cellStyle name="Comma 2 2" xfId="74" xr:uid="{00000000-0005-0000-0000-000046000000}"/>
    <cellStyle name="Comma 2 2 2" xfId="3" xr:uid="{00000000-0005-0000-0000-000047000000}"/>
    <cellStyle name="Comma 2 3" xfId="4" xr:uid="{00000000-0005-0000-0000-000048000000}"/>
    <cellStyle name="Comma 3" xfId="75" xr:uid="{00000000-0005-0000-0000-000049000000}"/>
    <cellStyle name="Comma 3 2" xfId="76" xr:uid="{00000000-0005-0000-0000-00004A000000}"/>
    <cellStyle name="Comma 4" xfId="77" xr:uid="{00000000-0005-0000-0000-00004B000000}"/>
    <cellStyle name="Comma 4 2" xfId="78" xr:uid="{00000000-0005-0000-0000-00004C000000}"/>
    <cellStyle name="Comma 5" xfId="79" xr:uid="{00000000-0005-0000-0000-00004D000000}"/>
    <cellStyle name="Comma 6" xfId="80" xr:uid="{00000000-0005-0000-0000-00004E000000}"/>
    <cellStyle name="Comma 7" xfId="81" xr:uid="{00000000-0005-0000-0000-00004F000000}"/>
    <cellStyle name="Comma 8" xfId="82" xr:uid="{00000000-0005-0000-0000-000050000000}"/>
    <cellStyle name="Comma 9" xfId="83" xr:uid="{00000000-0005-0000-0000-000051000000}"/>
    <cellStyle name="Comma 9 2" xfId="84" xr:uid="{00000000-0005-0000-0000-000052000000}"/>
    <cellStyle name="comma zerodec" xfId="85" xr:uid="{00000000-0005-0000-0000-000053000000}"/>
    <cellStyle name="Comma0" xfId="86" xr:uid="{00000000-0005-0000-0000-000054000000}"/>
    <cellStyle name="Curren - Style1" xfId="87" xr:uid="{00000000-0005-0000-0000-000055000000}"/>
    <cellStyle name="Currency [00]" xfId="88" xr:uid="{00000000-0005-0000-0000-000056000000}"/>
    <cellStyle name="Currency 2" xfId="89" xr:uid="{00000000-0005-0000-0000-000057000000}"/>
    <cellStyle name="Currency0" xfId="90" xr:uid="{00000000-0005-0000-0000-000058000000}"/>
    <cellStyle name="Currency1" xfId="91" xr:uid="{00000000-0005-0000-0000-000059000000}"/>
    <cellStyle name="Date" xfId="92" xr:uid="{00000000-0005-0000-0000-00005A000000}"/>
    <cellStyle name="Date Short" xfId="93" xr:uid="{00000000-0005-0000-0000-00005B000000}"/>
    <cellStyle name="Date_050212_間接費試算" xfId="94" xr:uid="{00000000-0005-0000-0000-00005C000000}"/>
    <cellStyle name="daten" xfId="95" xr:uid="{00000000-0005-0000-0000-00005D000000}"/>
    <cellStyle name="DELTA" xfId="96" xr:uid="{00000000-0005-0000-0000-00005E000000}"/>
    <cellStyle name="Description" xfId="97" xr:uid="{00000000-0005-0000-0000-00005F000000}"/>
    <cellStyle name="Dezimal [0]_KHI_KAB1" xfId="98" xr:uid="{00000000-0005-0000-0000-000060000000}"/>
    <cellStyle name="Dezimal_KHI_KAB1" xfId="99" xr:uid="{00000000-0005-0000-0000-000061000000}"/>
    <cellStyle name="Dollar" xfId="100" xr:uid="{00000000-0005-0000-0000-000062000000}"/>
    <cellStyle name="Dollar (zero dec)" xfId="101" xr:uid="{00000000-0005-0000-0000-000063000000}"/>
    <cellStyle name="end" xfId="102" xr:uid="{00000000-0005-0000-0000-000064000000}"/>
    <cellStyle name="end blue" xfId="103" xr:uid="{00000000-0005-0000-0000-000065000000}"/>
    <cellStyle name="end yellow" xfId="104" xr:uid="{00000000-0005-0000-0000-000066000000}"/>
    <cellStyle name="end yellow bold" xfId="105" xr:uid="{00000000-0005-0000-0000-000067000000}"/>
    <cellStyle name="Enter Currency (0)" xfId="106" xr:uid="{00000000-0005-0000-0000-000068000000}"/>
    <cellStyle name="Enter Currency (2)" xfId="107" xr:uid="{00000000-0005-0000-0000-000069000000}"/>
    <cellStyle name="Enter Units (0)" xfId="108" xr:uid="{00000000-0005-0000-0000-00006A000000}"/>
    <cellStyle name="Enter Units (1)" xfId="109" xr:uid="{00000000-0005-0000-0000-00006B000000}"/>
    <cellStyle name="Enter Units (2)" xfId="110" xr:uid="{00000000-0005-0000-0000-00006C000000}"/>
    <cellStyle name="Euro" xfId="111" xr:uid="{00000000-0005-0000-0000-00006D000000}"/>
    <cellStyle name="F2" xfId="112" xr:uid="{00000000-0005-0000-0000-00006E000000}"/>
    <cellStyle name="F3" xfId="113" xr:uid="{00000000-0005-0000-0000-00006F000000}"/>
    <cellStyle name="F4" xfId="114" xr:uid="{00000000-0005-0000-0000-000070000000}"/>
    <cellStyle name="F5" xfId="115" xr:uid="{00000000-0005-0000-0000-000071000000}"/>
    <cellStyle name="F6" xfId="116" xr:uid="{00000000-0005-0000-0000-000072000000}"/>
    <cellStyle name="F7" xfId="117" xr:uid="{00000000-0005-0000-0000-000073000000}"/>
    <cellStyle name="F8" xfId="118" xr:uid="{00000000-0005-0000-0000-000074000000}"/>
    <cellStyle name="Fixed" xfId="119" xr:uid="{00000000-0005-0000-0000-000075000000}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RMAT 2" xfId="120" xr:uid="{00000000-0005-0000-0000-00007A000000}"/>
    <cellStyle name="Green shade" xfId="121" xr:uid="{00000000-0005-0000-0000-00007B000000}"/>
    <cellStyle name="Grey" xfId="122" xr:uid="{00000000-0005-0000-0000-00007C000000}"/>
    <cellStyle name="HEADER" xfId="123" xr:uid="{00000000-0005-0000-0000-00007D000000}"/>
    <cellStyle name="Header1" xfId="124" xr:uid="{00000000-0005-0000-0000-00007E000000}"/>
    <cellStyle name="Header2" xfId="125" xr:uid="{00000000-0005-0000-0000-00007F000000}"/>
    <cellStyle name="Heading" xfId="126" xr:uid="{00000000-0005-0000-0000-000080000000}"/>
    <cellStyle name="Heading1" xfId="127" xr:uid="{00000000-0005-0000-0000-000081000000}"/>
    <cellStyle name="Heading2" xfId="128" xr:uid="{00000000-0005-0000-0000-000082000000}"/>
    <cellStyle name="Helv 10 Bold" xfId="129" xr:uid="{00000000-0005-0000-0000-000083000000}"/>
    <cellStyle name="Helv 12 Bold" xfId="130" xr:uid="{00000000-0005-0000-0000-000084000000}"/>
    <cellStyle name="Helv8_PFD4.XLS" xfId="131" xr:uid="{00000000-0005-0000-0000-000085000000}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textový odkaz" xfId="132" xr:uid="{00000000-0005-0000-0000-00008A000000}"/>
    <cellStyle name="Input" xfId="335" builtinId="20"/>
    <cellStyle name="Input [yellow]" xfId="133" xr:uid="{00000000-0005-0000-0000-00008C000000}"/>
    <cellStyle name="Link Currency (0)" xfId="134" xr:uid="{00000000-0005-0000-0000-00008D000000}"/>
    <cellStyle name="Link Currency (2)" xfId="135" xr:uid="{00000000-0005-0000-0000-00008E000000}"/>
    <cellStyle name="Link Units (0)" xfId="136" xr:uid="{00000000-0005-0000-0000-00008F000000}"/>
    <cellStyle name="Link Units (1)" xfId="137" xr:uid="{00000000-0005-0000-0000-000090000000}"/>
    <cellStyle name="Link Units (2)" xfId="138" xr:uid="{00000000-0005-0000-0000-000091000000}"/>
    <cellStyle name="měny_Bill of Material" xfId="139" xr:uid="{00000000-0005-0000-0000-000092000000}"/>
    <cellStyle name="Milliers [0]_1_5" xfId="140" xr:uid="{00000000-0005-0000-0000-000093000000}"/>
    <cellStyle name="Milliers_1_5" xfId="141" xr:uid="{00000000-0005-0000-0000-000094000000}"/>
    <cellStyle name="Model" xfId="142" xr:uid="{00000000-0005-0000-0000-000095000000}"/>
    <cellStyle name="Monétaire [0]_1_5" xfId="143" xr:uid="{00000000-0005-0000-0000-000096000000}"/>
    <cellStyle name="Monétaire_1_5" xfId="144" xr:uid="{00000000-0005-0000-0000-000097000000}"/>
    <cellStyle name="Normal" xfId="0" builtinId="0"/>
    <cellStyle name="Normal - Style1" xfId="145" xr:uid="{00000000-0005-0000-0000-000099000000}"/>
    <cellStyle name="Normal - Style2" xfId="146" xr:uid="{00000000-0005-0000-0000-00009A000000}"/>
    <cellStyle name="Normal 10" xfId="147" xr:uid="{00000000-0005-0000-0000-00009B000000}"/>
    <cellStyle name="Normal 11" xfId="148" xr:uid="{00000000-0005-0000-0000-00009C000000}"/>
    <cellStyle name="Normal 12" xfId="149" xr:uid="{00000000-0005-0000-0000-00009D000000}"/>
    <cellStyle name="Normal 13" xfId="150" xr:uid="{00000000-0005-0000-0000-00009E000000}"/>
    <cellStyle name="Normal 14" xfId="151" xr:uid="{00000000-0005-0000-0000-00009F000000}"/>
    <cellStyle name="Normal 15" xfId="152" xr:uid="{00000000-0005-0000-0000-0000A0000000}"/>
    <cellStyle name="Normal 16" xfId="153" xr:uid="{00000000-0005-0000-0000-0000A1000000}"/>
    <cellStyle name="Normal 17" xfId="154" xr:uid="{00000000-0005-0000-0000-0000A2000000}"/>
    <cellStyle name="Normal 18" xfId="155" xr:uid="{00000000-0005-0000-0000-0000A3000000}"/>
    <cellStyle name="Normal 19" xfId="156" xr:uid="{00000000-0005-0000-0000-0000A4000000}"/>
    <cellStyle name="Normal 2" xfId="157" xr:uid="{00000000-0005-0000-0000-0000A5000000}"/>
    <cellStyle name="Normal 2 2" xfId="158" xr:uid="{00000000-0005-0000-0000-0000A6000000}"/>
    <cellStyle name="Normal 2 3" xfId="159" xr:uid="{00000000-0005-0000-0000-0000A7000000}"/>
    <cellStyle name="Normal 2 36" xfId="160" xr:uid="{00000000-0005-0000-0000-0000A8000000}"/>
    <cellStyle name="Normal 2 37" xfId="161" xr:uid="{00000000-0005-0000-0000-0000A9000000}"/>
    <cellStyle name="Normal 2 4" xfId="162" xr:uid="{00000000-0005-0000-0000-0000AA000000}"/>
    <cellStyle name="Normal 2 4 2" xfId="163" xr:uid="{00000000-0005-0000-0000-0000AB000000}"/>
    <cellStyle name="Normal 2 41" xfId="164" xr:uid="{00000000-0005-0000-0000-0000AC000000}"/>
    <cellStyle name="Normal 2 5" xfId="165" xr:uid="{00000000-0005-0000-0000-0000AD000000}"/>
    <cellStyle name="Normal 2 54" xfId="166" xr:uid="{00000000-0005-0000-0000-0000AE000000}"/>
    <cellStyle name="Normal 2 6" xfId="167" xr:uid="{00000000-0005-0000-0000-0000AF000000}"/>
    <cellStyle name="Normal 2 67" xfId="168" xr:uid="{00000000-0005-0000-0000-0000B0000000}"/>
    <cellStyle name="Normal 2 7" xfId="169" xr:uid="{00000000-0005-0000-0000-0000B1000000}"/>
    <cellStyle name="Normal 2 75" xfId="170" xr:uid="{00000000-0005-0000-0000-0000B2000000}"/>
    <cellStyle name="Normal 2 8" xfId="171" xr:uid="{00000000-0005-0000-0000-0000B3000000}"/>
    <cellStyle name="Normal 2 9" xfId="172" xr:uid="{00000000-0005-0000-0000-0000B4000000}"/>
    <cellStyle name="Normal 20" xfId="173" xr:uid="{00000000-0005-0000-0000-0000B5000000}"/>
    <cellStyle name="Normal 21" xfId="174" xr:uid="{00000000-0005-0000-0000-0000B6000000}"/>
    <cellStyle name="Normal 22" xfId="175" xr:uid="{00000000-0005-0000-0000-0000B7000000}"/>
    <cellStyle name="Normal 23" xfId="176" xr:uid="{00000000-0005-0000-0000-0000B8000000}"/>
    <cellStyle name="Normal 24" xfId="177" xr:uid="{00000000-0005-0000-0000-0000B9000000}"/>
    <cellStyle name="Normal 25" xfId="178" xr:uid="{00000000-0005-0000-0000-0000BA000000}"/>
    <cellStyle name="Normal 26" xfId="179" xr:uid="{00000000-0005-0000-0000-0000BB000000}"/>
    <cellStyle name="Normal 26 2" xfId="180" xr:uid="{00000000-0005-0000-0000-0000BC000000}"/>
    <cellStyle name="Normal 27" xfId="181" xr:uid="{00000000-0005-0000-0000-0000BD000000}"/>
    <cellStyle name="Normal 28" xfId="182" xr:uid="{00000000-0005-0000-0000-0000BE000000}"/>
    <cellStyle name="Normal 29" xfId="183" xr:uid="{00000000-0005-0000-0000-0000BF000000}"/>
    <cellStyle name="Normal 29 31" xfId="184" xr:uid="{00000000-0005-0000-0000-0000C0000000}"/>
    <cellStyle name="Normal 3" xfId="185" xr:uid="{00000000-0005-0000-0000-0000C1000000}"/>
    <cellStyle name="Normal 3 2" xfId="186" xr:uid="{00000000-0005-0000-0000-0000C2000000}"/>
    <cellStyle name="Normal 3 2 2" xfId="187" xr:uid="{00000000-0005-0000-0000-0000C3000000}"/>
    <cellStyle name="Normal 30" xfId="188" xr:uid="{00000000-0005-0000-0000-0000C4000000}"/>
    <cellStyle name="Normal 32" xfId="189" xr:uid="{00000000-0005-0000-0000-0000C5000000}"/>
    <cellStyle name="Normal 33" xfId="190" xr:uid="{00000000-0005-0000-0000-0000C6000000}"/>
    <cellStyle name="Normal 34" xfId="191" xr:uid="{00000000-0005-0000-0000-0000C7000000}"/>
    <cellStyle name="Normal 35" xfId="192" xr:uid="{00000000-0005-0000-0000-0000C8000000}"/>
    <cellStyle name="Normal 36" xfId="193" xr:uid="{00000000-0005-0000-0000-0000C9000000}"/>
    <cellStyle name="Normal 37" xfId="194" xr:uid="{00000000-0005-0000-0000-0000CA000000}"/>
    <cellStyle name="Normal 38" xfId="195" xr:uid="{00000000-0005-0000-0000-0000CB000000}"/>
    <cellStyle name="Normal 39" xfId="196" xr:uid="{00000000-0005-0000-0000-0000CC000000}"/>
    <cellStyle name="Normal 4" xfId="197" xr:uid="{00000000-0005-0000-0000-0000CD000000}"/>
    <cellStyle name="Normal 40" xfId="198" xr:uid="{00000000-0005-0000-0000-0000CE000000}"/>
    <cellStyle name="Normal 41" xfId="199" xr:uid="{00000000-0005-0000-0000-0000CF000000}"/>
    <cellStyle name="Normal 42" xfId="200" xr:uid="{00000000-0005-0000-0000-0000D0000000}"/>
    <cellStyle name="Normal 43" xfId="201" xr:uid="{00000000-0005-0000-0000-0000D1000000}"/>
    <cellStyle name="Normal 44" xfId="202" xr:uid="{00000000-0005-0000-0000-0000D2000000}"/>
    <cellStyle name="Normal 45" xfId="203" xr:uid="{00000000-0005-0000-0000-0000D3000000}"/>
    <cellStyle name="Normal 46" xfId="204" xr:uid="{00000000-0005-0000-0000-0000D4000000}"/>
    <cellStyle name="Normal 49" xfId="205" xr:uid="{00000000-0005-0000-0000-0000D5000000}"/>
    <cellStyle name="Normal 5" xfId="206" xr:uid="{00000000-0005-0000-0000-0000D6000000}"/>
    <cellStyle name="Normal 50" xfId="207" xr:uid="{00000000-0005-0000-0000-0000D7000000}"/>
    <cellStyle name="Normal 51" xfId="208" xr:uid="{00000000-0005-0000-0000-0000D8000000}"/>
    <cellStyle name="Normal 52" xfId="209" xr:uid="{00000000-0005-0000-0000-0000D9000000}"/>
    <cellStyle name="Normal 53" xfId="210" xr:uid="{00000000-0005-0000-0000-0000DA000000}"/>
    <cellStyle name="Normal 54" xfId="211" xr:uid="{00000000-0005-0000-0000-0000DB000000}"/>
    <cellStyle name="Normal 55" xfId="212" xr:uid="{00000000-0005-0000-0000-0000DC000000}"/>
    <cellStyle name="Normal 56" xfId="213" xr:uid="{00000000-0005-0000-0000-0000DD000000}"/>
    <cellStyle name="Normal 57" xfId="214" xr:uid="{00000000-0005-0000-0000-0000DE000000}"/>
    <cellStyle name="Normal 58" xfId="215" xr:uid="{00000000-0005-0000-0000-0000DF000000}"/>
    <cellStyle name="Normal 59" xfId="216" xr:uid="{00000000-0005-0000-0000-0000E0000000}"/>
    <cellStyle name="Normal 6" xfId="217" xr:uid="{00000000-0005-0000-0000-0000E1000000}"/>
    <cellStyle name="Normal 60" xfId="218" xr:uid="{00000000-0005-0000-0000-0000E2000000}"/>
    <cellStyle name="Normal 61" xfId="219" xr:uid="{00000000-0005-0000-0000-0000E3000000}"/>
    <cellStyle name="Normal 62" xfId="220" xr:uid="{00000000-0005-0000-0000-0000E4000000}"/>
    <cellStyle name="Normal 63" xfId="221" xr:uid="{00000000-0005-0000-0000-0000E5000000}"/>
    <cellStyle name="Normal 64" xfId="222" xr:uid="{00000000-0005-0000-0000-0000E6000000}"/>
    <cellStyle name="Normal 65" xfId="223" xr:uid="{00000000-0005-0000-0000-0000E7000000}"/>
    <cellStyle name="Normal 66" xfId="224" xr:uid="{00000000-0005-0000-0000-0000E8000000}"/>
    <cellStyle name="Normal 67" xfId="225" xr:uid="{00000000-0005-0000-0000-0000E9000000}"/>
    <cellStyle name="Normal 68" xfId="226" xr:uid="{00000000-0005-0000-0000-0000EA000000}"/>
    <cellStyle name="Normal 69" xfId="227" xr:uid="{00000000-0005-0000-0000-0000EB000000}"/>
    <cellStyle name="Normal 7" xfId="228" xr:uid="{00000000-0005-0000-0000-0000EC000000}"/>
    <cellStyle name="Normal 70" xfId="229" xr:uid="{00000000-0005-0000-0000-0000ED000000}"/>
    <cellStyle name="Normal 71" xfId="230" xr:uid="{00000000-0005-0000-0000-0000EE000000}"/>
    <cellStyle name="Normal 72" xfId="231" xr:uid="{00000000-0005-0000-0000-0000EF000000}"/>
    <cellStyle name="Normal 73" xfId="232" xr:uid="{00000000-0005-0000-0000-0000F0000000}"/>
    <cellStyle name="Normal 74" xfId="233" xr:uid="{00000000-0005-0000-0000-0000F1000000}"/>
    <cellStyle name="Normal 75" xfId="234" xr:uid="{00000000-0005-0000-0000-0000F2000000}"/>
    <cellStyle name="Normal 76" xfId="235" xr:uid="{00000000-0005-0000-0000-0000F3000000}"/>
    <cellStyle name="Normal 77" xfId="236" xr:uid="{00000000-0005-0000-0000-0000F4000000}"/>
    <cellStyle name="Normal 78" xfId="237" xr:uid="{00000000-0005-0000-0000-0000F5000000}"/>
    <cellStyle name="Normal 79" xfId="238" xr:uid="{00000000-0005-0000-0000-0000F6000000}"/>
    <cellStyle name="Normal 8" xfId="239" xr:uid="{00000000-0005-0000-0000-0000F7000000}"/>
    <cellStyle name="Normal 80" xfId="240" xr:uid="{00000000-0005-0000-0000-0000F8000000}"/>
    <cellStyle name="Normal 81" xfId="241" xr:uid="{00000000-0005-0000-0000-0000F9000000}"/>
    <cellStyle name="Normal 82" xfId="242" xr:uid="{00000000-0005-0000-0000-0000FA000000}"/>
    <cellStyle name="Normal 83" xfId="243" xr:uid="{00000000-0005-0000-0000-0000FB000000}"/>
    <cellStyle name="Normal 84" xfId="244" xr:uid="{00000000-0005-0000-0000-0000FC000000}"/>
    <cellStyle name="Normal 85" xfId="245" xr:uid="{00000000-0005-0000-0000-0000FD000000}"/>
    <cellStyle name="Normal 86" xfId="246" xr:uid="{00000000-0005-0000-0000-0000FE000000}"/>
    <cellStyle name="Normal 87" xfId="247" xr:uid="{00000000-0005-0000-0000-0000FF000000}"/>
    <cellStyle name="Normal 88" xfId="248" xr:uid="{00000000-0005-0000-0000-000000010000}"/>
    <cellStyle name="Normal 89" xfId="249" xr:uid="{00000000-0005-0000-0000-000001010000}"/>
    <cellStyle name="Normal 9" xfId="250" xr:uid="{00000000-0005-0000-0000-000002010000}"/>
    <cellStyle name="Normal 90" xfId="251" xr:uid="{00000000-0005-0000-0000-000003010000}"/>
    <cellStyle name="normální_Bill of Material" xfId="252" xr:uid="{00000000-0005-0000-0000-000004010000}"/>
    <cellStyle name="paint" xfId="253" xr:uid="{00000000-0005-0000-0000-000005010000}"/>
    <cellStyle name="Percent" xfId="2" builtinId="5"/>
    <cellStyle name="Percent [0]" xfId="254" xr:uid="{00000000-0005-0000-0000-000007010000}"/>
    <cellStyle name="Percent [00]" xfId="255" xr:uid="{00000000-0005-0000-0000-000008010000}"/>
    <cellStyle name="Percent [2]" xfId="256" xr:uid="{00000000-0005-0000-0000-000009010000}"/>
    <cellStyle name="Percent 2" xfId="257" xr:uid="{00000000-0005-0000-0000-00000A010000}"/>
    <cellStyle name="Percent 2 2" xfId="258" xr:uid="{00000000-0005-0000-0000-00000B010000}"/>
    <cellStyle name="Percent 3" xfId="259" xr:uid="{00000000-0005-0000-0000-00000C010000}"/>
    <cellStyle name="Percent-0.0%" xfId="260" xr:uid="{00000000-0005-0000-0000-00000D010000}"/>
    <cellStyle name="Percent-no dec" xfId="261" xr:uid="{00000000-0005-0000-0000-00000E010000}"/>
    <cellStyle name="Popis" xfId="262" xr:uid="{00000000-0005-0000-0000-00000F010000}"/>
    <cellStyle name="PrePop Currency (0)" xfId="263" xr:uid="{00000000-0005-0000-0000-000010010000}"/>
    <cellStyle name="PrePop Currency (2)" xfId="264" xr:uid="{00000000-0005-0000-0000-000011010000}"/>
    <cellStyle name="PrePop Units (0)" xfId="265" xr:uid="{00000000-0005-0000-0000-000012010000}"/>
    <cellStyle name="PrePop Units (1)" xfId="266" xr:uid="{00000000-0005-0000-0000-000013010000}"/>
    <cellStyle name="PrePop Units (2)" xfId="267" xr:uid="{00000000-0005-0000-0000-000014010000}"/>
    <cellStyle name="Prozent_laroux" xfId="268" xr:uid="{00000000-0005-0000-0000-000015010000}"/>
    <cellStyle name="Red" xfId="269" xr:uid="{00000000-0005-0000-0000-000016010000}"/>
    <cellStyle name="Red shade" xfId="270" xr:uid="{00000000-0005-0000-0000-000017010000}"/>
    <cellStyle name="Red text" xfId="271" xr:uid="{00000000-0005-0000-0000-000018010000}"/>
    <cellStyle name="Sledovaný hypertextový odkaz" xfId="272" xr:uid="{00000000-0005-0000-0000-000019010000}"/>
    <cellStyle name="Standard_4710.0000" xfId="273" xr:uid="{00000000-0005-0000-0000-00001A010000}"/>
    <cellStyle name="Style 1" xfId="274" xr:uid="{00000000-0005-0000-0000-00001B010000}"/>
    <cellStyle name="Sub heading" xfId="275" xr:uid="{00000000-0005-0000-0000-00001C010000}"/>
    <cellStyle name="Sub totals" xfId="276" xr:uid="{00000000-0005-0000-0000-00001D010000}"/>
    <cellStyle name="subhead" xfId="278" xr:uid="{00000000-0005-0000-0000-00001F010000}"/>
    <cellStyle name="Sub-title" xfId="277" xr:uid="{00000000-0005-0000-0000-00001E010000}"/>
    <cellStyle name="t" xfId="279" xr:uid="{00000000-0005-0000-0000-000020010000}"/>
    <cellStyle name="Table grid" xfId="280" xr:uid="{00000000-0005-0000-0000-000021010000}"/>
    <cellStyle name="Text Indent A" xfId="281" xr:uid="{00000000-0005-0000-0000-000022010000}"/>
    <cellStyle name="Text Indent B" xfId="282" xr:uid="{00000000-0005-0000-0000-000023010000}"/>
    <cellStyle name="Text Indent C" xfId="283" xr:uid="{00000000-0005-0000-0000-000024010000}"/>
    <cellStyle name="Totals" xfId="284" xr:uid="{00000000-0005-0000-0000-000025010000}"/>
    <cellStyle name="Unit-Qty" xfId="285" xr:uid="{00000000-0005-0000-0000-000026010000}"/>
    <cellStyle name="Virg・ [0]_RESULTS" xfId="286" xr:uid="{00000000-0005-0000-0000-000027010000}"/>
    <cellStyle name="Virg・_RESULTS" xfId="287" xr:uid="{00000000-0005-0000-0000-000028010000}"/>
    <cellStyle name="W?rung [0]_KHI_KAB1" xfId="288" xr:uid="{00000000-0005-0000-0000-000029010000}"/>
    <cellStyle name="W?rung_KHI_KAB1" xfId="289" xr:uid="{00000000-0005-0000-0000-00002A010000}"/>
    <cellStyle name="Währung [0]_laroux" xfId="290" xr:uid="{00000000-0005-0000-0000-00002B010000}"/>
    <cellStyle name="Währung_laroux" xfId="291" xr:uid="{00000000-0005-0000-0000-00002C010000}"/>
    <cellStyle name="Wrapped" xfId="292" xr:uid="{00000000-0005-0000-0000-00002D010000}"/>
    <cellStyle name="yellow" xfId="293" xr:uid="{00000000-0005-0000-0000-00002E010000}"/>
    <cellStyle name="Yellow shade" xfId="294" xr:uid="{00000000-0005-0000-0000-00002F010000}"/>
    <cellStyle name="ﾄ褊褂燾・[0]_PERSONAL" xfId="320" xr:uid="{00000000-0005-0000-0000-000049010000}"/>
    <cellStyle name="ﾄ褊褂燾饑PERSONAL" xfId="321" xr:uid="{00000000-0005-0000-0000-00004A010000}"/>
    <cellStyle name="ﾎ磊隆_PERSONAL" xfId="322" xr:uid="{00000000-0005-0000-0000-00004B010000}"/>
    <cellStyle name="ﾔ竟瑙糺・[0]_PERSONAL" xfId="323" xr:uid="{00000000-0005-0000-0000-00004C010000}"/>
    <cellStyle name="ﾔ竟瑙糺饑PERSONAL" xfId="324" xr:uid="{00000000-0005-0000-0000-00004D010000}"/>
    <cellStyle name="고정소숫점" xfId="295" xr:uid="{00000000-0005-0000-0000-000030010000}"/>
    <cellStyle name="고정출력1" xfId="296" xr:uid="{00000000-0005-0000-0000-000031010000}"/>
    <cellStyle name="고정출력2" xfId="297" xr:uid="{00000000-0005-0000-0000-000032010000}"/>
    <cellStyle name="날짜" xfId="298" xr:uid="{00000000-0005-0000-0000-000033010000}"/>
    <cellStyle name="달러" xfId="299" xr:uid="{00000000-0005-0000-0000-000034010000}"/>
    <cellStyle name="뒤에 오는 하이퍼링크_구매환Risk_0312" xfId="300" xr:uid="{00000000-0005-0000-0000-000035010000}"/>
    <cellStyle name="똿뗦먛귟 [0.00]_PRODUCT DETAIL Q1" xfId="301" xr:uid="{00000000-0005-0000-0000-000036010000}"/>
    <cellStyle name="똿뗦먛귟_PRODUCT DETAIL Q1" xfId="302" xr:uid="{00000000-0005-0000-0000-000037010000}"/>
    <cellStyle name="믅됞 [0.00]_PRODUCT DETAIL Q1" xfId="303" xr:uid="{00000000-0005-0000-0000-000038010000}"/>
    <cellStyle name="믅됞_PRODUCT DETAIL Q1" xfId="304" xr:uid="{00000000-0005-0000-0000-000039010000}"/>
    <cellStyle name="뷭?_BOOKSHIP_Sheet1" xfId="305" xr:uid="{00000000-0005-0000-0000-00003A010000}"/>
    <cellStyle name="숫자(R)" xfId="306" xr:uid="{00000000-0005-0000-0000-00003B010000}"/>
    <cellStyle name="쉼표 [0]_050220 Burj (Comm) Bid Sum_Rev.01" xfId="307" xr:uid="{00000000-0005-0000-0000-00003C010000}"/>
    <cellStyle name="안건회계법인" xfId="308" xr:uid="{00000000-0005-0000-0000-00003D010000}"/>
    <cellStyle name="자리수" xfId="309" xr:uid="{00000000-0005-0000-0000-00003E010000}"/>
    <cellStyle name="자리수0" xfId="310" xr:uid="{00000000-0005-0000-0000-00003F010000}"/>
    <cellStyle name="지정되지 않음" xfId="311" xr:uid="{00000000-0005-0000-0000-000040010000}"/>
    <cellStyle name="콤마 [0]_  종  합  " xfId="312" xr:uid="{00000000-0005-0000-0000-000041010000}"/>
    <cellStyle name="콤마_  종  합  " xfId="313" xr:uid="{00000000-0005-0000-0000-000042010000}"/>
    <cellStyle name="퍼센트" xfId="314" xr:uid="{00000000-0005-0000-0000-000043010000}"/>
    <cellStyle name="표준 2" xfId="315" xr:uid="{00000000-0005-0000-0000-000044010000}"/>
    <cellStyle name="표준_01" xfId="316" xr:uid="{00000000-0005-0000-0000-000045010000}"/>
    <cellStyle name="합산" xfId="317" xr:uid="{00000000-0005-0000-0000-000046010000}"/>
    <cellStyle name="화폐기호" xfId="318" xr:uid="{00000000-0005-0000-0000-000047010000}"/>
    <cellStyle name="화폐기호0" xfId="319" xr:uid="{00000000-0005-0000-0000-000048010000}"/>
    <cellStyle name="一般_Sheet1" xfId="325" xr:uid="{00000000-0005-0000-0000-00004E010000}"/>
    <cellStyle name="千位分隔[0]_BOQ" xfId="327" xr:uid="{00000000-0005-0000-0000-000050010000}"/>
    <cellStyle name="千位分隔_BOQ" xfId="326" xr:uid="{00000000-0005-0000-0000-00004F010000}"/>
    <cellStyle name="常规_BOQ" xfId="328" xr:uid="{00000000-0005-0000-0000-000051010000}"/>
    <cellStyle name="未定義" xfId="329" xr:uid="{00000000-0005-0000-0000-000052010000}"/>
    <cellStyle name="桁区切り [0.00]_Sheet1" xfId="330" xr:uid="{00000000-0005-0000-0000-000053010000}"/>
    <cellStyle name="货币[0]_BOQ" xfId="332" xr:uid="{00000000-0005-0000-0000-000055010000}"/>
    <cellStyle name="货币_BOQ" xfId="331" xr:uid="{00000000-0005-0000-0000-000054010000}"/>
    <cellStyle name="通浦 [0.00]_laroux" xfId="333" xr:uid="{00000000-0005-0000-0000-000056010000}"/>
    <cellStyle name="通浦_laroux" xfId="334" xr:uid="{00000000-0005-0000-0000-000057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M64"/>
  <sheetViews>
    <sheetView showGridLines="0" view="pageBreakPreview" topLeftCell="A52" zoomScaleSheetLayoutView="100" workbookViewId="0">
      <selection activeCell="D46" sqref="D46"/>
    </sheetView>
  </sheetViews>
  <sheetFormatPr defaultColWidth="8.6328125" defaultRowHeight="14.5"/>
  <cols>
    <col min="1" max="1" width="1.6328125" style="33" customWidth="1"/>
    <col min="2" max="2" width="4" style="36" customWidth="1"/>
    <col min="3" max="4" width="8.6328125" style="33"/>
    <col min="5" max="5" width="7.6328125" style="33" customWidth="1"/>
    <col min="6" max="6" width="9.453125" style="33" customWidth="1"/>
    <col min="7" max="7" width="18.453125" style="33" customWidth="1"/>
    <col min="8" max="8" width="20.6328125" style="33" customWidth="1"/>
    <col min="9" max="9" width="25.08984375" style="33" customWidth="1"/>
    <col min="10" max="10" width="27.6328125" style="33" customWidth="1"/>
    <col min="11" max="11" width="19.6328125" style="33" customWidth="1"/>
    <col min="12" max="12" width="4.6328125" style="33" customWidth="1"/>
    <col min="13" max="13" width="16.453125" style="33" customWidth="1"/>
    <col min="14" max="16384" width="8.6328125" style="33"/>
  </cols>
  <sheetData>
    <row r="2" spans="2:11" ht="15" thickBot="1"/>
    <row r="3" spans="2:11">
      <c r="B3" s="172"/>
      <c r="C3" s="171"/>
      <c r="D3" s="171"/>
      <c r="E3" s="171"/>
      <c r="F3" s="171"/>
      <c r="G3" s="171"/>
      <c r="H3" s="171"/>
      <c r="I3" s="171"/>
      <c r="J3" s="171"/>
      <c r="K3" s="170"/>
    </row>
    <row r="4" spans="2:11" ht="30">
      <c r="B4" s="75"/>
      <c r="C4" s="169" t="s">
        <v>133</v>
      </c>
      <c r="D4" s="169"/>
      <c r="E4" s="169"/>
      <c r="F4" s="169"/>
      <c r="K4" s="166"/>
    </row>
    <row r="5" spans="2:11" ht="30">
      <c r="B5" s="75"/>
      <c r="C5" s="168" t="s">
        <v>132</v>
      </c>
      <c r="D5" s="167"/>
      <c r="E5" s="167"/>
      <c r="F5" s="167"/>
      <c r="K5" s="166"/>
    </row>
    <row r="6" spans="2:11">
      <c r="B6" s="75"/>
      <c r="K6" s="166"/>
    </row>
    <row r="7" spans="2:11" ht="11" customHeight="1">
      <c r="B7" s="798"/>
      <c r="C7" s="799"/>
      <c r="D7" s="799"/>
      <c r="E7" s="799"/>
      <c r="F7" s="799"/>
      <c r="G7" s="799"/>
      <c r="H7" s="799"/>
      <c r="I7" s="799"/>
      <c r="J7" s="799"/>
      <c r="K7" s="800"/>
    </row>
    <row r="8" spans="2:11" ht="25.25" customHeight="1">
      <c r="B8" s="162"/>
      <c r="C8" s="795" t="s">
        <v>131</v>
      </c>
      <c r="D8" s="795"/>
      <c r="E8" s="795"/>
      <c r="F8" s="795"/>
      <c r="G8" s="795"/>
      <c r="H8" s="795"/>
      <c r="I8" s="795"/>
      <c r="J8" s="161"/>
      <c r="K8" s="160"/>
    </row>
    <row r="9" spans="2:11" ht="15" customHeight="1">
      <c r="B9" s="162"/>
      <c r="C9" s="161"/>
      <c r="D9" s="161"/>
      <c r="E9" s="161"/>
      <c r="F9" s="161"/>
      <c r="G9" s="161"/>
      <c r="H9" s="161"/>
      <c r="I9" s="161"/>
      <c r="J9" s="161"/>
      <c r="K9" s="160"/>
    </row>
    <row r="10" spans="2:11" ht="11" customHeight="1">
      <c r="B10" s="162"/>
      <c r="C10" s="165"/>
      <c r="D10" s="165"/>
      <c r="E10" s="165"/>
      <c r="F10" s="165"/>
      <c r="G10" s="165"/>
      <c r="H10" s="161"/>
      <c r="I10" s="161"/>
      <c r="J10" s="161"/>
      <c r="K10" s="160"/>
    </row>
    <row r="11" spans="2:11" ht="19.25" customHeight="1">
      <c r="B11" s="162"/>
      <c r="D11" s="164"/>
      <c r="E11" s="164"/>
      <c r="F11" s="164"/>
      <c r="G11" s="164"/>
      <c r="H11" s="163" t="s">
        <v>130</v>
      </c>
      <c r="I11" s="161"/>
      <c r="J11" s="161"/>
      <c r="K11" s="160"/>
    </row>
    <row r="12" spans="2:11" ht="19.25" customHeight="1">
      <c r="B12" s="162"/>
      <c r="D12" s="164"/>
      <c r="E12" s="164"/>
      <c r="F12" s="164"/>
      <c r="G12" s="164"/>
      <c r="H12" s="163"/>
      <c r="I12" s="161"/>
      <c r="J12" s="161"/>
      <c r="K12" s="160"/>
    </row>
    <row r="13" spans="2:11" ht="15" customHeight="1" thickBot="1">
      <c r="B13" s="162"/>
      <c r="C13" s="161"/>
      <c r="D13" s="161"/>
      <c r="E13" s="161"/>
      <c r="F13" s="161"/>
      <c r="G13" s="161"/>
      <c r="H13" s="161"/>
      <c r="I13" s="161"/>
      <c r="J13" s="161"/>
      <c r="K13" s="160"/>
    </row>
    <row r="14" spans="2:11" ht="16" thickBot="1">
      <c r="B14" s="75"/>
      <c r="C14" s="83" t="s">
        <v>129</v>
      </c>
      <c r="D14" s="79"/>
      <c r="E14" s="79"/>
      <c r="F14" s="79"/>
      <c r="G14" s="159"/>
      <c r="H14" s="37"/>
      <c r="I14" s="155" t="s">
        <v>128</v>
      </c>
      <c r="J14" s="158">
        <v>391</v>
      </c>
      <c r="K14" s="146"/>
    </row>
    <row r="15" spans="2:11" ht="16" thickBot="1">
      <c r="B15" s="75"/>
      <c r="C15" s="74" t="s">
        <v>127</v>
      </c>
      <c r="D15" s="7"/>
      <c r="E15" s="7"/>
      <c r="F15" s="7"/>
      <c r="G15" s="146"/>
      <c r="H15" s="37"/>
      <c r="I15" s="155" t="s">
        <v>126</v>
      </c>
      <c r="J15" s="157">
        <v>44956</v>
      </c>
      <c r="K15" s="146"/>
    </row>
    <row r="16" spans="2:11" ht="16.25" customHeight="1" thickBot="1">
      <c r="B16" s="75"/>
      <c r="C16" s="805" t="s">
        <v>125</v>
      </c>
      <c r="D16" s="806"/>
      <c r="E16" s="806"/>
      <c r="F16" s="806"/>
      <c r="G16" s="807"/>
      <c r="H16" s="37"/>
      <c r="I16" s="155" t="s">
        <v>124</v>
      </c>
      <c r="J16" s="157">
        <v>45015</v>
      </c>
      <c r="K16" s="146"/>
    </row>
    <row r="17" spans="2:13" ht="16" thickBot="1">
      <c r="B17" s="75"/>
      <c r="C17" s="74" t="s">
        <v>123</v>
      </c>
      <c r="D17" s="7"/>
      <c r="E17" s="7"/>
      <c r="F17" s="7"/>
      <c r="G17" s="146"/>
      <c r="H17" s="37"/>
      <c r="I17" s="155" t="s">
        <v>122</v>
      </c>
      <c r="J17" s="156" t="s">
        <v>0</v>
      </c>
      <c r="K17" s="146"/>
    </row>
    <row r="18" spans="2:13" ht="16" thickBot="1">
      <c r="B18" s="75"/>
      <c r="C18" s="74" t="s">
        <v>121</v>
      </c>
      <c r="D18" s="7"/>
      <c r="E18" s="7"/>
      <c r="F18" s="7"/>
      <c r="G18" s="146"/>
      <c r="H18" s="37"/>
      <c r="I18" s="155" t="s">
        <v>120</v>
      </c>
      <c r="J18" s="154">
        <v>44927</v>
      </c>
      <c r="K18" s="146"/>
    </row>
    <row r="19" spans="2:13" ht="16" thickBot="1">
      <c r="B19" s="75"/>
      <c r="C19" s="74" t="s">
        <v>119</v>
      </c>
      <c r="D19" s="7"/>
      <c r="E19" s="7"/>
      <c r="F19" s="7"/>
      <c r="G19" s="146"/>
      <c r="H19" s="37"/>
      <c r="I19" s="153" t="s">
        <v>118</v>
      </c>
      <c r="J19" s="152" t="s">
        <v>117</v>
      </c>
      <c r="K19" s="146"/>
    </row>
    <row r="20" spans="2:13" ht="16" thickBot="1">
      <c r="B20" s="75"/>
      <c r="C20" s="71" t="s">
        <v>116</v>
      </c>
      <c r="D20" s="151" t="s">
        <v>115</v>
      </c>
      <c r="E20" s="151"/>
      <c r="F20" s="70"/>
      <c r="G20" s="150"/>
      <c r="H20" s="37"/>
      <c r="I20" s="148" t="s">
        <v>114</v>
      </c>
      <c r="J20" s="149" t="s">
        <v>113</v>
      </c>
      <c r="K20" s="146"/>
    </row>
    <row r="21" spans="2:13" ht="16" thickBot="1">
      <c r="B21" s="75"/>
      <c r="C21" s="7"/>
      <c r="D21" s="7"/>
      <c r="E21" s="7"/>
      <c r="F21" s="7"/>
      <c r="G21" s="37"/>
      <c r="H21" s="37"/>
      <c r="I21" s="148" t="s">
        <v>112</v>
      </c>
      <c r="J21" s="149" t="s">
        <v>111</v>
      </c>
      <c r="K21" s="146"/>
    </row>
    <row r="22" spans="2:13" ht="16" thickBot="1">
      <c r="B22" s="75"/>
      <c r="C22" s="37"/>
      <c r="D22" s="37"/>
      <c r="E22" s="37"/>
      <c r="F22" s="37"/>
      <c r="G22" s="37"/>
      <c r="H22" s="37"/>
      <c r="I22" s="148" t="s">
        <v>110</v>
      </c>
      <c r="J22" s="147" t="s">
        <v>109</v>
      </c>
      <c r="K22" s="146"/>
    </row>
    <row r="23" spans="2:13" ht="15.5">
      <c r="B23" s="75"/>
      <c r="C23" s="37"/>
      <c r="D23" s="37"/>
      <c r="E23" s="37"/>
      <c r="F23" s="37"/>
      <c r="G23" s="37"/>
      <c r="H23" s="37"/>
      <c r="I23" s="37"/>
      <c r="J23" s="37"/>
      <c r="K23" s="146"/>
    </row>
    <row r="24" spans="2:13" ht="16" thickBot="1">
      <c r="B24" s="75"/>
      <c r="C24" s="37"/>
      <c r="D24" s="37"/>
      <c r="E24" s="37"/>
      <c r="F24" s="37"/>
      <c r="G24" s="37"/>
      <c r="H24" s="37"/>
      <c r="I24" s="37"/>
      <c r="J24" s="37"/>
      <c r="K24" s="146"/>
    </row>
    <row r="25" spans="2:13" ht="28.5" thickBot="1">
      <c r="B25" s="75"/>
      <c r="C25" s="801" t="s">
        <v>108</v>
      </c>
      <c r="D25" s="802"/>
      <c r="E25" s="802"/>
      <c r="F25" s="802"/>
      <c r="G25" s="803"/>
      <c r="H25" s="145" t="s">
        <v>107</v>
      </c>
      <c r="I25" s="145" t="s">
        <v>106</v>
      </c>
      <c r="J25" s="144" t="s">
        <v>626</v>
      </c>
      <c r="K25" s="143" t="s">
        <v>105</v>
      </c>
      <c r="M25" s="142"/>
    </row>
    <row r="26" spans="2:13">
      <c r="B26" s="75"/>
      <c r="C26" s="74"/>
      <c r="D26" s="7"/>
      <c r="E26" s="7"/>
      <c r="F26" s="7"/>
      <c r="G26" s="93"/>
      <c r="H26" s="93"/>
      <c r="I26" s="93"/>
      <c r="J26" s="93"/>
      <c r="K26" s="140"/>
    </row>
    <row r="27" spans="2:13">
      <c r="B27" s="75"/>
      <c r="C27" s="141" t="s">
        <v>104</v>
      </c>
      <c r="D27" s="7"/>
      <c r="E27" s="7"/>
      <c r="F27" s="7"/>
      <c r="G27" s="93"/>
      <c r="H27" s="93"/>
      <c r="I27" s="93"/>
      <c r="J27" s="93"/>
      <c r="K27" s="140"/>
    </row>
    <row r="28" spans="2:13">
      <c r="B28" s="75"/>
      <c r="C28" s="74" t="s">
        <v>0</v>
      </c>
      <c r="D28" s="7"/>
      <c r="E28" s="7"/>
      <c r="F28" s="7"/>
      <c r="G28" s="93"/>
      <c r="H28" s="93"/>
      <c r="I28" s="93"/>
      <c r="J28" s="93"/>
      <c r="K28" s="140"/>
    </row>
    <row r="29" spans="2:13" ht="15" thickBot="1">
      <c r="B29" s="75"/>
      <c r="C29" s="74" t="s">
        <v>103</v>
      </c>
      <c r="D29" s="7"/>
      <c r="E29" s="7"/>
      <c r="F29" s="7"/>
      <c r="G29" s="93"/>
      <c r="H29" s="110">
        <v>1183329.4099999999</v>
      </c>
      <c r="I29" s="139">
        <f>'BOQ January 2023'!K120</f>
        <v>307520.11961591296</v>
      </c>
      <c r="J29" s="306">
        <f>'BOQ January 2023'!L120</f>
        <v>111653.02721885761</v>
      </c>
      <c r="K29" s="110">
        <f>J29+I29</f>
        <v>419173.14683477057</v>
      </c>
      <c r="M29" s="107"/>
    </row>
    <row r="30" spans="2:13" ht="15" thickTop="1">
      <c r="B30" s="75"/>
      <c r="C30" s="74" t="s">
        <v>0</v>
      </c>
      <c r="D30" s="7"/>
      <c r="E30" s="7"/>
      <c r="F30" s="7"/>
      <c r="G30" s="93"/>
      <c r="H30" s="137"/>
      <c r="I30" s="138"/>
      <c r="J30" s="307" t="s">
        <v>0</v>
      </c>
      <c r="K30" s="137"/>
      <c r="M30" s="107"/>
    </row>
    <row r="31" spans="2:13" ht="13.5" customHeight="1">
      <c r="B31" s="75"/>
      <c r="C31" s="136" t="s">
        <v>0</v>
      </c>
      <c r="D31" s="135"/>
      <c r="E31" s="135"/>
      <c r="F31" s="135"/>
      <c r="G31" s="134"/>
      <c r="H31" s="133"/>
      <c r="I31" s="132" t="s">
        <v>0</v>
      </c>
      <c r="J31" s="131" t="s">
        <v>0</v>
      </c>
      <c r="K31" s="130" t="s">
        <v>0</v>
      </c>
      <c r="M31" s="107"/>
    </row>
    <row r="32" spans="2:13" ht="22.5" customHeight="1" thickBot="1">
      <c r="B32" s="75"/>
      <c r="C32" s="105" t="s">
        <v>0</v>
      </c>
      <c r="D32" s="104"/>
      <c r="E32" s="104"/>
      <c r="F32" s="104"/>
      <c r="G32" s="106"/>
      <c r="H32" s="129"/>
      <c r="I32" s="128" t="s">
        <v>0</v>
      </c>
      <c r="J32" s="127" t="s">
        <v>0</v>
      </c>
      <c r="K32" s="126" t="s">
        <v>0</v>
      </c>
      <c r="M32" s="107"/>
    </row>
    <row r="33" spans="2:13" ht="22.5" customHeight="1" thickTop="1">
      <c r="B33" s="75"/>
      <c r="C33" s="105" t="s">
        <v>0</v>
      </c>
      <c r="D33" s="104"/>
      <c r="E33" s="104"/>
      <c r="F33" s="104"/>
      <c r="G33" s="125" t="s">
        <v>0</v>
      </c>
      <c r="H33" s="124"/>
      <c r="I33" s="123"/>
      <c r="J33" s="122" t="s">
        <v>0</v>
      </c>
      <c r="K33" s="121" t="s">
        <v>0</v>
      </c>
      <c r="M33" s="107"/>
    </row>
    <row r="34" spans="2:13" ht="22.5" customHeight="1">
      <c r="B34" s="75"/>
      <c r="C34" s="105" t="s">
        <v>102</v>
      </c>
      <c r="D34" s="104"/>
      <c r="E34" s="104"/>
      <c r="F34" s="104"/>
      <c r="G34" s="106"/>
      <c r="H34" s="104"/>
      <c r="I34" s="92"/>
      <c r="J34" s="113"/>
      <c r="K34" s="90"/>
      <c r="M34" s="107"/>
    </row>
    <row r="35" spans="2:13" ht="27" customHeight="1" thickBot="1">
      <c r="B35" s="75"/>
      <c r="C35" s="105" t="s">
        <v>101</v>
      </c>
      <c r="D35" s="104"/>
      <c r="E35" s="104"/>
      <c r="F35" s="104"/>
      <c r="G35" s="106"/>
      <c r="H35" s="104"/>
      <c r="I35" s="120"/>
      <c r="J35" s="119"/>
      <c r="K35" s="118"/>
      <c r="M35" s="107"/>
    </row>
    <row r="36" spans="2:13" ht="22.5" customHeight="1" thickBot="1">
      <c r="B36" s="75"/>
      <c r="C36" s="105" t="s">
        <v>100</v>
      </c>
      <c r="D36" s="104"/>
      <c r="E36" s="104"/>
      <c r="F36" s="117" t="s">
        <v>97</v>
      </c>
      <c r="G36" s="116">
        <v>0.1</v>
      </c>
      <c r="H36" s="104"/>
      <c r="I36" s="92">
        <f>0.1*I29</f>
        <v>30752.011961591299</v>
      </c>
      <c r="J36" s="113">
        <f>J29*G36</f>
        <v>11165.302721885761</v>
      </c>
      <c r="K36" s="90">
        <f>J36+I36</f>
        <v>41917.31468347706</v>
      </c>
      <c r="M36" s="107"/>
    </row>
    <row r="37" spans="2:13" ht="19.25" customHeight="1">
      <c r="B37" s="75"/>
      <c r="C37" s="105" t="s">
        <v>0</v>
      </c>
      <c r="D37" s="104"/>
      <c r="E37" s="104"/>
      <c r="F37" s="115" t="s">
        <v>0</v>
      </c>
      <c r="G37" s="114" t="s">
        <v>0</v>
      </c>
      <c r="H37" s="101"/>
      <c r="I37" s="92" t="s">
        <v>0</v>
      </c>
      <c r="J37" s="113" t="s">
        <v>0</v>
      </c>
      <c r="K37" s="90" t="s">
        <v>0</v>
      </c>
      <c r="M37" s="107"/>
    </row>
    <row r="38" spans="2:13" ht="10.25" customHeight="1">
      <c r="B38" s="75"/>
      <c r="C38" s="105"/>
      <c r="D38" s="104"/>
      <c r="E38" s="104"/>
      <c r="F38" s="104"/>
      <c r="G38" s="112"/>
      <c r="H38" s="104"/>
      <c r="I38" s="92"/>
      <c r="J38" s="113"/>
      <c r="K38" s="90"/>
      <c r="M38" s="107"/>
    </row>
    <row r="39" spans="2:13" ht="22.5" customHeight="1" thickBot="1">
      <c r="B39" s="75"/>
      <c r="C39" s="105" t="s">
        <v>99</v>
      </c>
      <c r="D39" s="104"/>
      <c r="E39" s="104"/>
      <c r="F39" s="104" t="s">
        <v>0</v>
      </c>
      <c r="G39" s="112" t="s">
        <v>0</v>
      </c>
      <c r="H39" s="111"/>
      <c r="I39" s="110">
        <f>I29-I36</f>
        <v>276768.10765432165</v>
      </c>
      <c r="J39" s="109">
        <f>J29-J36</f>
        <v>100487.72449697184</v>
      </c>
      <c r="K39" s="108">
        <f>K29-K36</f>
        <v>377255.83215129352</v>
      </c>
      <c r="M39" s="107"/>
    </row>
    <row r="40" spans="2:13" ht="22.5" customHeight="1" thickTop="1" thickBot="1">
      <c r="B40" s="75"/>
      <c r="C40" s="105"/>
      <c r="D40" s="104"/>
      <c r="E40" s="104"/>
      <c r="F40" s="104"/>
      <c r="G40" s="106"/>
      <c r="H40" s="104"/>
      <c r="I40" s="92" t="s">
        <v>0</v>
      </c>
      <c r="J40" s="92" t="s">
        <v>0</v>
      </c>
      <c r="K40" s="90" t="s">
        <v>0</v>
      </c>
      <c r="M40" s="84" t="s">
        <v>0</v>
      </c>
    </row>
    <row r="41" spans="2:13" ht="22.5" customHeight="1">
      <c r="B41" s="75"/>
      <c r="C41" s="105" t="s">
        <v>98</v>
      </c>
      <c r="D41" s="104"/>
      <c r="E41" s="104"/>
      <c r="F41" s="103" t="s">
        <v>97</v>
      </c>
      <c r="G41" s="102">
        <v>0.05</v>
      </c>
      <c r="H41" s="101"/>
      <c r="I41" s="100">
        <f>I39*G41</f>
        <v>13838.405382716082</v>
      </c>
      <c r="J41" s="100">
        <f>0.05*J39</f>
        <v>5024.386224848593</v>
      </c>
      <c r="K41" s="99">
        <f>J41+I41</f>
        <v>18862.791607564675</v>
      </c>
      <c r="M41" s="98"/>
    </row>
    <row r="42" spans="2:13" ht="28.25" customHeight="1" thickBot="1">
      <c r="B42" s="75"/>
      <c r="C42" s="808" t="s">
        <v>96</v>
      </c>
      <c r="D42" s="809"/>
      <c r="E42" s="809"/>
      <c r="F42" s="809"/>
      <c r="G42" s="810"/>
      <c r="H42" s="97"/>
      <c r="I42" s="96">
        <f>I39+I41</f>
        <v>290606.51303703774</v>
      </c>
      <c r="J42" s="95">
        <f>J41+J39</f>
        <v>105512.11072182044</v>
      </c>
      <c r="K42" s="94">
        <f>J42+I42</f>
        <v>396118.62375885819</v>
      </c>
    </row>
    <row r="43" spans="2:13" ht="29" customHeight="1" thickBot="1">
      <c r="B43" s="75"/>
      <c r="C43" s="74" t="s">
        <v>95</v>
      </c>
      <c r="D43" s="7"/>
      <c r="E43" s="7"/>
      <c r="F43" s="7"/>
      <c r="G43" s="93"/>
      <c r="H43" s="7"/>
      <c r="I43" s="92"/>
      <c r="J43" s="91"/>
      <c r="K43" s="90">
        <f>K42-J42</f>
        <v>290606.51303703774</v>
      </c>
    </row>
    <row r="44" spans="2:13" ht="29" customHeight="1" thickTop="1" thickBot="1">
      <c r="B44" s="75"/>
      <c r="C44" s="89" t="s">
        <v>94</v>
      </c>
      <c r="D44" s="88"/>
      <c r="E44" s="88"/>
      <c r="F44" s="88"/>
      <c r="G44" s="88"/>
      <c r="H44" s="88"/>
      <c r="I44" s="87"/>
      <c r="J44" s="86"/>
      <c r="K44" s="85">
        <f>K42-K43</f>
        <v>105512.11072182044</v>
      </c>
      <c r="M44" s="84"/>
    </row>
    <row r="45" spans="2:13" ht="29" customHeight="1" thickBot="1">
      <c r="B45" s="75"/>
      <c r="C45" s="83"/>
      <c r="D45" s="804" t="s">
        <v>711</v>
      </c>
      <c r="E45" s="804"/>
      <c r="F45" s="804"/>
      <c r="G45" s="804"/>
      <c r="H45" s="804"/>
      <c r="I45" s="804"/>
      <c r="J45" s="77"/>
      <c r="K45" s="82"/>
      <c r="M45" s="33" t="s">
        <v>0</v>
      </c>
    </row>
    <row r="46" spans="2:13" ht="17">
      <c r="B46" s="75"/>
      <c r="C46" s="81" t="s">
        <v>93</v>
      </c>
      <c r="D46" s="79"/>
      <c r="E46" s="79"/>
      <c r="F46" s="80"/>
      <c r="G46" s="79"/>
      <c r="H46" s="79"/>
      <c r="I46" s="78"/>
      <c r="J46" s="77"/>
      <c r="K46" s="76"/>
      <c r="M46" s="33" t="s">
        <v>0</v>
      </c>
    </row>
    <row r="47" spans="2:13" ht="17">
      <c r="B47" s="75"/>
      <c r="C47" s="74" t="s">
        <v>92</v>
      </c>
      <c r="D47" s="7"/>
      <c r="E47" s="7"/>
      <c r="F47" s="7"/>
      <c r="G47" s="7"/>
      <c r="H47" s="7"/>
      <c r="I47" s="7"/>
      <c r="J47" s="49"/>
      <c r="K47" s="73"/>
      <c r="M47" s="33" t="s">
        <v>0</v>
      </c>
    </row>
    <row r="48" spans="2:13" ht="17.5" thickBot="1">
      <c r="B48" s="72"/>
      <c r="C48" s="71" t="s">
        <v>91</v>
      </c>
      <c r="D48" s="70"/>
      <c r="E48" s="70"/>
      <c r="F48" s="70"/>
      <c r="G48" s="70"/>
      <c r="H48" s="70"/>
      <c r="I48" s="70"/>
      <c r="J48" s="69"/>
      <c r="K48" s="68"/>
      <c r="M48" s="33" t="s">
        <v>0</v>
      </c>
    </row>
    <row r="49" spans="2:13" ht="15.5">
      <c r="B49" s="67"/>
      <c r="C49" s="66"/>
      <c r="D49" s="65"/>
      <c r="E49" s="65"/>
      <c r="F49" s="65"/>
      <c r="G49" s="65"/>
      <c r="H49" s="65"/>
      <c r="I49" s="65"/>
      <c r="J49" s="64"/>
      <c r="K49" s="63"/>
      <c r="M49" s="33" t="s">
        <v>0</v>
      </c>
    </row>
    <row r="50" spans="2:13" ht="33" customHeight="1">
      <c r="C50" s="796"/>
      <c r="D50" s="796"/>
      <c r="E50" s="796"/>
      <c r="F50" s="796"/>
      <c r="G50" s="56"/>
      <c r="H50" s="56"/>
      <c r="I50" s="62" t="s">
        <v>90</v>
      </c>
      <c r="J50" s="61" t="s">
        <v>89</v>
      </c>
      <c r="K50" s="60"/>
    </row>
    <row r="51" spans="2:13" ht="17">
      <c r="C51" s="797"/>
      <c r="D51" s="797"/>
      <c r="E51" s="797"/>
      <c r="F51" s="797"/>
      <c r="G51" s="56"/>
      <c r="H51" s="56"/>
      <c r="I51" s="54"/>
      <c r="J51" s="53"/>
      <c r="K51" s="52"/>
    </row>
    <row r="52" spans="2:13" ht="17">
      <c r="C52" s="796"/>
      <c r="D52" s="796"/>
      <c r="E52" s="796"/>
      <c r="F52" s="796"/>
      <c r="G52" s="56"/>
      <c r="H52" s="56"/>
      <c r="I52" s="54" t="s">
        <v>88</v>
      </c>
      <c r="J52" s="53" t="s">
        <v>87</v>
      </c>
      <c r="K52" s="52"/>
    </row>
    <row r="53" spans="2:13" ht="17">
      <c r="C53" s="797"/>
      <c r="D53" s="797"/>
      <c r="E53" s="797"/>
      <c r="F53" s="797"/>
      <c r="G53" s="56"/>
      <c r="H53" s="56"/>
      <c r="I53" s="54"/>
      <c r="J53" s="53" t="s">
        <v>86</v>
      </c>
      <c r="K53" s="52"/>
    </row>
    <row r="54" spans="2:13" ht="17.25" customHeight="1">
      <c r="C54" s="796"/>
      <c r="D54" s="796"/>
      <c r="E54" s="796"/>
      <c r="F54" s="796"/>
      <c r="G54" s="59"/>
      <c r="H54" s="58"/>
      <c r="I54" s="57"/>
      <c r="J54" s="53" t="s">
        <v>85</v>
      </c>
      <c r="K54" s="52"/>
    </row>
    <row r="55" spans="2:13" ht="17.25" customHeight="1">
      <c r="C55" s="56"/>
      <c r="D55" s="49"/>
      <c r="E55" s="49"/>
      <c r="F55" s="49"/>
      <c r="G55" s="48"/>
      <c r="H55" s="48"/>
      <c r="I55" s="54"/>
      <c r="J55" s="53" t="s">
        <v>84</v>
      </c>
      <c r="K55" s="52"/>
    </row>
    <row r="56" spans="2:13" ht="17">
      <c r="C56" s="56"/>
      <c r="D56" s="49"/>
      <c r="E56" s="49"/>
      <c r="F56" s="49"/>
      <c r="G56" s="55"/>
      <c r="H56" s="55"/>
      <c r="I56" s="54"/>
      <c r="J56" s="53" t="s">
        <v>83</v>
      </c>
      <c r="K56" s="52"/>
    </row>
    <row r="57" spans="2:13" ht="14.25" customHeight="1">
      <c r="C57" s="51"/>
      <c r="D57" s="50"/>
      <c r="E57" s="50"/>
      <c r="F57" s="49"/>
      <c r="G57" s="48"/>
      <c r="H57" s="48"/>
      <c r="I57" s="47"/>
      <c r="J57" s="46" t="s">
        <v>82</v>
      </c>
      <c r="K57" s="45"/>
    </row>
    <row r="58" spans="2:13" ht="15.5">
      <c r="C58" s="44"/>
      <c r="D58" s="37"/>
      <c r="E58" s="37"/>
      <c r="F58" s="37"/>
      <c r="G58" s="37"/>
      <c r="H58" s="37"/>
      <c r="I58" s="37"/>
      <c r="J58" s="40"/>
      <c r="K58" s="39"/>
    </row>
    <row r="59" spans="2:13" ht="15.5">
      <c r="C59" s="24" t="s">
        <v>81</v>
      </c>
      <c r="E59" s="43"/>
      <c r="F59" s="37"/>
      <c r="G59" s="37"/>
      <c r="H59" s="37"/>
      <c r="I59" s="37"/>
      <c r="J59" s="40"/>
      <c r="K59" s="39"/>
    </row>
    <row r="60" spans="2:13" ht="15.5">
      <c r="C60" s="42" t="s">
        <v>0</v>
      </c>
      <c r="E60" s="41"/>
      <c r="F60" s="37"/>
      <c r="G60" s="37"/>
      <c r="H60" s="37"/>
      <c r="I60" s="37"/>
      <c r="J60" s="40"/>
      <c r="K60" s="39"/>
    </row>
    <row r="61" spans="2:13" ht="15.5">
      <c r="C61" s="24" t="s">
        <v>0</v>
      </c>
      <c r="E61" s="41"/>
      <c r="F61" s="37"/>
      <c r="G61" s="37"/>
      <c r="H61" s="37"/>
      <c r="I61" s="37"/>
      <c r="J61" s="40"/>
      <c r="K61" s="39"/>
    </row>
    <row r="62" spans="2:13" ht="15.5">
      <c r="C62" s="37"/>
      <c r="D62" s="37"/>
      <c r="E62" s="37"/>
      <c r="F62" s="37"/>
      <c r="G62" s="37"/>
      <c r="H62" s="37"/>
      <c r="I62" s="37"/>
      <c r="J62" s="37"/>
      <c r="K62" s="37"/>
    </row>
    <row r="63" spans="2:13" ht="15.5">
      <c r="C63" s="38"/>
      <c r="D63" s="37"/>
      <c r="E63" s="37"/>
      <c r="F63" s="37"/>
      <c r="G63" s="37"/>
      <c r="H63" s="37"/>
      <c r="I63" s="37"/>
      <c r="J63" s="37"/>
      <c r="K63" s="37"/>
    </row>
    <row r="64" spans="2:13" ht="15.5">
      <c r="C64" s="38"/>
      <c r="D64" s="37"/>
      <c r="E64" s="37"/>
      <c r="F64" s="37"/>
      <c r="G64" s="37"/>
      <c r="H64" s="37"/>
      <c r="I64" s="37"/>
      <c r="J64" s="37"/>
      <c r="K64" s="37"/>
    </row>
  </sheetData>
  <mergeCells count="11">
    <mergeCell ref="C8:I8"/>
    <mergeCell ref="C52:F52"/>
    <mergeCell ref="C53:F53"/>
    <mergeCell ref="C54:F54"/>
    <mergeCell ref="B7:K7"/>
    <mergeCell ref="C25:G25"/>
    <mergeCell ref="C50:F50"/>
    <mergeCell ref="C51:F51"/>
    <mergeCell ref="D45:I45"/>
    <mergeCell ref="C16:G16"/>
    <mergeCell ref="C42:G42"/>
  </mergeCells>
  <phoneticPr fontId="113" type="noConversion"/>
  <pageMargins left="0.7" right="0.7" top="0.75" bottom="0.75" header="0.3" footer="0.3"/>
  <pageSetup paperSize="9" scale="57" orientation="portrait" r:id="rId1"/>
  <extLst>
    <ext xmlns:mx="http://schemas.microsoft.com/office/mac/excel/2008/main" uri="{64002731-A6B0-56B0-2670-7721B7C09600}">
      <mx:PLV Mode="0" OnePage="0" WScale="57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32D7-AD38-482B-80E2-F41FB38F1144}">
  <dimension ref="A1:E7"/>
  <sheetViews>
    <sheetView tabSelected="1" view="pageBreakPreview" zoomScaleNormal="100" zoomScaleSheetLayoutView="100" workbookViewId="0">
      <selection activeCell="E2" sqref="E2"/>
    </sheetView>
  </sheetViews>
  <sheetFormatPr defaultRowHeight="14.5"/>
  <cols>
    <col min="2" max="2" width="22.54296875" customWidth="1"/>
    <col min="3" max="3" width="20.90625" style="788" customWidth="1"/>
    <col min="4" max="5" width="20.90625" customWidth="1"/>
  </cols>
  <sheetData>
    <row r="1" spans="1:5" ht="27.5" customHeight="1">
      <c r="A1" s="793" t="s">
        <v>712</v>
      </c>
      <c r="B1" s="793" t="s">
        <v>713</v>
      </c>
      <c r="C1" s="794" t="s">
        <v>715</v>
      </c>
      <c r="D1" s="794" t="s">
        <v>716</v>
      </c>
      <c r="E1" s="794" t="s">
        <v>717</v>
      </c>
    </row>
    <row r="2" spans="1:5">
      <c r="A2" s="789"/>
      <c r="B2" s="789" t="s">
        <v>714</v>
      </c>
      <c r="C2" s="790">
        <v>299037.05</v>
      </c>
      <c r="D2" s="790">
        <f>E2-C2</f>
        <v>120136.09683477058</v>
      </c>
      <c r="E2" s="790">
        <f>'BOQ January 2023'!M120</f>
        <v>419173.14683477057</v>
      </c>
    </row>
    <row r="3" spans="1:5">
      <c r="A3" s="789"/>
      <c r="B3" s="789"/>
      <c r="C3" s="790"/>
      <c r="D3" s="790"/>
      <c r="E3" s="790"/>
    </row>
    <row r="4" spans="1:5">
      <c r="A4" s="789"/>
      <c r="B4" s="789"/>
      <c r="C4" s="790"/>
      <c r="D4" s="790"/>
      <c r="E4" s="790"/>
    </row>
    <row r="5" spans="1:5">
      <c r="A5" s="789"/>
      <c r="B5" s="789"/>
      <c r="C5" s="790"/>
      <c r="D5" s="790"/>
      <c r="E5" s="790"/>
    </row>
    <row r="6" spans="1:5">
      <c r="A6" s="789"/>
      <c r="B6" s="789"/>
      <c r="C6" s="790"/>
      <c r="D6" s="790"/>
      <c r="E6" s="790"/>
    </row>
    <row r="7" spans="1:5">
      <c r="A7" s="791"/>
      <c r="B7" s="791"/>
      <c r="C7" s="792"/>
      <c r="D7" s="792"/>
      <c r="E7" s="79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249977111117893"/>
    <pageSetUpPr fitToPage="1"/>
  </sheetPr>
  <dimension ref="A1:M120"/>
  <sheetViews>
    <sheetView showGridLines="0" showZeros="0" view="pageBreakPreview" zoomScale="60" zoomScaleNormal="75" zoomScalePageLayoutView="75" workbookViewId="0">
      <pane xSplit="2" ySplit="11" topLeftCell="C108" activePane="bottomRight" state="frozen"/>
      <selection pane="topRight" activeCell="D1" sqref="D1"/>
      <selection pane="bottomLeft" activeCell="A11" sqref="A11"/>
      <selection pane="bottomRight" activeCell="H87" sqref="H87"/>
    </sheetView>
  </sheetViews>
  <sheetFormatPr defaultColWidth="8.6328125" defaultRowHeight="14"/>
  <cols>
    <col min="1" max="1" width="8" style="7" customWidth="1"/>
    <col min="2" max="2" width="56.6328125" style="12" customWidth="1"/>
    <col min="3" max="3" width="12.6328125" style="9" customWidth="1"/>
    <col min="4" max="4" width="8.36328125" style="7" customWidth="1"/>
    <col min="5" max="5" width="12.81640625" style="7" customWidth="1"/>
    <col min="6" max="6" width="16.453125" style="13" customWidth="1"/>
    <col min="7" max="8" width="12.6328125" style="13" customWidth="1"/>
    <col min="9" max="9" width="13.6328125" style="13" customWidth="1"/>
    <col min="10" max="10" width="9.36328125" style="14" customWidth="1"/>
    <col min="11" max="11" width="14.08984375" style="7" customWidth="1"/>
    <col min="12" max="12" width="15.08984375" style="7" customWidth="1"/>
    <col min="13" max="13" width="14.36328125" style="7" customWidth="1"/>
    <col min="14" max="14" width="8.6328125" style="7"/>
    <col min="15" max="15" width="18.36328125" style="7" customWidth="1"/>
    <col min="16" max="251" width="8.6328125" style="7"/>
    <col min="252" max="252" width="3.08984375" style="7" bestFit="1" customWidth="1"/>
    <col min="253" max="253" width="10.6328125" style="7" customWidth="1"/>
    <col min="254" max="254" width="1.453125" style="7" bestFit="1" customWidth="1"/>
    <col min="255" max="255" width="41" style="7" customWidth="1"/>
    <col min="256" max="256" width="17.6328125" style="7" bestFit="1" customWidth="1"/>
    <col min="257" max="257" width="27" style="7" bestFit="1" customWidth="1"/>
    <col min="258" max="258" width="12.453125" style="7" customWidth="1"/>
    <col min="259" max="259" width="11.6328125" style="7" customWidth="1"/>
    <col min="260" max="260" width="10.6328125" style="7" customWidth="1"/>
    <col min="261" max="261" width="14.36328125" style="7" bestFit="1" customWidth="1"/>
    <col min="262" max="262" width="15.36328125" style="7" bestFit="1" customWidth="1"/>
    <col min="263" max="263" width="17.36328125" style="7" customWidth="1"/>
    <col min="264" max="507" width="8.6328125" style="7"/>
    <col min="508" max="508" width="3.08984375" style="7" bestFit="1" customWidth="1"/>
    <col min="509" max="509" width="10.6328125" style="7" customWidth="1"/>
    <col min="510" max="510" width="1.453125" style="7" bestFit="1" customWidth="1"/>
    <col min="511" max="511" width="41" style="7" customWidth="1"/>
    <col min="512" max="512" width="17.6328125" style="7" bestFit="1" customWidth="1"/>
    <col min="513" max="513" width="27" style="7" bestFit="1" customWidth="1"/>
    <col min="514" max="514" width="12.453125" style="7" customWidth="1"/>
    <col min="515" max="515" width="11.6328125" style="7" customWidth="1"/>
    <col min="516" max="516" width="10.6328125" style="7" customWidth="1"/>
    <col min="517" max="517" width="14.36328125" style="7" bestFit="1" customWidth="1"/>
    <col min="518" max="518" width="15.36328125" style="7" bestFit="1" customWidth="1"/>
    <col min="519" max="519" width="17.36328125" style="7" customWidth="1"/>
    <col min="520" max="763" width="8.6328125" style="7"/>
    <col min="764" max="764" width="3.08984375" style="7" bestFit="1" customWidth="1"/>
    <col min="765" max="765" width="10.6328125" style="7" customWidth="1"/>
    <col min="766" max="766" width="1.453125" style="7" bestFit="1" customWidth="1"/>
    <col min="767" max="767" width="41" style="7" customWidth="1"/>
    <col min="768" max="768" width="17.6328125" style="7" bestFit="1" customWidth="1"/>
    <col min="769" max="769" width="27" style="7" bestFit="1" customWidth="1"/>
    <col min="770" max="770" width="12.453125" style="7" customWidth="1"/>
    <col min="771" max="771" width="11.6328125" style="7" customWidth="1"/>
    <col min="772" max="772" width="10.6328125" style="7" customWidth="1"/>
    <col min="773" max="773" width="14.36328125" style="7" bestFit="1" customWidth="1"/>
    <col min="774" max="774" width="15.36328125" style="7" bestFit="1" customWidth="1"/>
    <col min="775" max="775" width="17.36328125" style="7" customWidth="1"/>
    <col min="776" max="1019" width="8.6328125" style="7"/>
    <col min="1020" max="1020" width="3.08984375" style="7" bestFit="1" customWidth="1"/>
    <col min="1021" max="1021" width="10.6328125" style="7" customWidth="1"/>
    <col min="1022" max="1022" width="1.453125" style="7" bestFit="1" customWidth="1"/>
    <col min="1023" max="1023" width="41" style="7" customWidth="1"/>
    <col min="1024" max="1024" width="17.6328125" style="7" bestFit="1" customWidth="1"/>
    <col min="1025" max="1025" width="27" style="7" bestFit="1" customWidth="1"/>
    <col min="1026" max="1026" width="12.453125" style="7" customWidth="1"/>
    <col min="1027" max="1027" width="11.6328125" style="7" customWidth="1"/>
    <col min="1028" max="1028" width="10.6328125" style="7" customWidth="1"/>
    <col min="1029" max="1029" width="14.36328125" style="7" bestFit="1" customWidth="1"/>
    <col min="1030" max="1030" width="15.36328125" style="7" bestFit="1" customWidth="1"/>
    <col min="1031" max="1031" width="17.36328125" style="7" customWidth="1"/>
    <col min="1032" max="1275" width="8.6328125" style="7"/>
    <col min="1276" max="1276" width="3.08984375" style="7" bestFit="1" customWidth="1"/>
    <col min="1277" max="1277" width="10.6328125" style="7" customWidth="1"/>
    <col min="1278" max="1278" width="1.453125" style="7" bestFit="1" customWidth="1"/>
    <col min="1279" max="1279" width="41" style="7" customWidth="1"/>
    <col min="1280" max="1280" width="17.6328125" style="7" bestFit="1" customWidth="1"/>
    <col min="1281" max="1281" width="27" style="7" bestFit="1" customWidth="1"/>
    <col min="1282" max="1282" width="12.453125" style="7" customWidth="1"/>
    <col min="1283" max="1283" width="11.6328125" style="7" customWidth="1"/>
    <col min="1284" max="1284" width="10.6328125" style="7" customWidth="1"/>
    <col min="1285" max="1285" width="14.36328125" style="7" bestFit="1" customWidth="1"/>
    <col min="1286" max="1286" width="15.36328125" style="7" bestFit="1" customWidth="1"/>
    <col min="1287" max="1287" width="17.36328125" style="7" customWidth="1"/>
    <col min="1288" max="1531" width="8.6328125" style="7"/>
    <col min="1532" max="1532" width="3.08984375" style="7" bestFit="1" customWidth="1"/>
    <col min="1533" max="1533" width="10.6328125" style="7" customWidth="1"/>
    <col min="1534" max="1534" width="1.453125" style="7" bestFit="1" customWidth="1"/>
    <col min="1535" max="1535" width="41" style="7" customWidth="1"/>
    <col min="1536" max="1536" width="17.6328125" style="7" bestFit="1" customWidth="1"/>
    <col min="1537" max="1537" width="27" style="7" bestFit="1" customWidth="1"/>
    <col min="1538" max="1538" width="12.453125" style="7" customWidth="1"/>
    <col min="1539" max="1539" width="11.6328125" style="7" customWidth="1"/>
    <col min="1540" max="1540" width="10.6328125" style="7" customWidth="1"/>
    <col min="1541" max="1541" width="14.36328125" style="7" bestFit="1" customWidth="1"/>
    <col min="1542" max="1542" width="15.36328125" style="7" bestFit="1" customWidth="1"/>
    <col min="1543" max="1543" width="17.36328125" style="7" customWidth="1"/>
    <col min="1544" max="1787" width="8.6328125" style="7"/>
    <col min="1788" max="1788" width="3.08984375" style="7" bestFit="1" customWidth="1"/>
    <col min="1789" max="1789" width="10.6328125" style="7" customWidth="1"/>
    <col min="1790" max="1790" width="1.453125" style="7" bestFit="1" customWidth="1"/>
    <col min="1791" max="1791" width="41" style="7" customWidth="1"/>
    <col min="1792" max="1792" width="17.6328125" style="7" bestFit="1" customWidth="1"/>
    <col min="1793" max="1793" width="27" style="7" bestFit="1" customWidth="1"/>
    <col min="1794" max="1794" width="12.453125" style="7" customWidth="1"/>
    <col min="1795" max="1795" width="11.6328125" style="7" customWidth="1"/>
    <col min="1796" max="1796" width="10.6328125" style="7" customWidth="1"/>
    <col min="1797" max="1797" width="14.36328125" style="7" bestFit="1" customWidth="1"/>
    <col min="1798" max="1798" width="15.36328125" style="7" bestFit="1" customWidth="1"/>
    <col min="1799" max="1799" width="17.36328125" style="7" customWidth="1"/>
    <col min="1800" max="2043" width="8.6328125" style="7"/>
    <col min="2044" max="2044" width="3.08984375" style="7" bestFit="1" customWidth="1"/>
    <col min="2045" max="2045" width="10.6328125" style="7" customWidth="1"/>
    <col min="2046" max="2046" width="1.453125" style="7" bestFit="1" customWidth="1"/>
    <col min="2047" max="2047" width="41" style="7" customWidth="1"/>
    <col min="2048" max="2048" width="17.6328125" style="7" bestFit="1" customWidth="1"/>
    <col min="2049" max="2049" width="27" style="7" bestFit="1" customWidth="1"/>
    <col min="2050" max="2050" width="12.453125" style="7" customWidth="1"/>
    <col min="2051" max="2051" width="11.6328125" style="7" customWidth="1"/>
    <col min="2052" max="2052" width="10.6328125" style="7" customWidth="1"/>
    <col min="2053" max="2053" width="14.36328125" style="7" bestFit="1" customWidth="1"/>
    <col min="2054" max="2054" width="15.36328125" style="7" bestFit="1" customWidth="1"/>
    <col min="2055" max="2055" width="17.36328125" style="7" customWidth="1"/>
    <col min="2056" max="2299" width="8.6328125" style="7"/>
    <col min="2300" max="2300" width="3.08984375" style="7" bestFit="1" customWidth="1"/>
    <col min="2301" max="2301" width="10.6328125" style="7" customWidth="1"/>
    <col min="2302" max="2302" width="1.453125" style="7" bestFit="1" customWidth="1"/>
    <col min="2303" max="2303" width="41" style="7" customWidth="1"/>
    <col min="2304" max="2304" width="17.6328125" style="7" bestFit="1" customWidth="1"/>
    <col min="2305" max="2305" width="27" style="7" bestFit="1" customWidth="1"/>
    <col min="2306" max="2306" width="12.453125" style="7" customWidth="1"/>
    <col min="2307" max="2307" width="11.6328125" style="7" customWidth="1"/>
    <col min="2308" max="2308" width="10.6328125" style="7" customWidth="1"/>
    <col min="2309" max="2309" width="14.36328125" style="7" bestFit="1" customWidth="1"/>
    <col min="2310" max="2310" width="15.36328125" style="7" bestFit="1" customWidth="1"/>
    <col min="2311" max="2311" width="17.36328125" style="7" customWidth="1"/>
    <col min="2312" max="2555" width="8.6328125" style="7"/>
    <col min="2556" max="2556" width="3.08984375" style="7" bestFit="1" customWidth="1"/>
    <col min="2557" max="2557" width="10.6328125" style="7" customWidth="1"/>
    <col min="2558" max="2558" width="1.453125" style="7" bestFit="1" customWidth="1"/>
    <col min="2559" max="2559" width="41" style="7" customWidth="1"/>
    <col min="2560" max="2560" width="17.6328125" style="7" bestFit="1" customWidth="1"/>
    <col min="2561" max="2561" width="27" style="7" bestFit="1" customWidth="1"/>
    <col min="2562" max="2562" width="12.453125" style="7" customWidth="1"/>
    <col min="2563" max="2563" width="11.6328125" style="7" customWidth="1"/>
    <col min="2564" max="2564" width="10.6328125" style="7" customWidth="1"/>
    <col min="2565" max="2565" width="14.36328125" style="7" bestFit="1" customWidth="1"/>
    <col min="2566" max="2566" width="15.36328125" style="7" bestFit="1" customWidth="1"/>
    <col min="2567" max="2567" width="17.36328125" style="7" customWidth="1"/>
    <col min="2568" max="2811" width="8.6328125" style="7"/>
    <col min="2812" max="2812" width="3.08984375" style="7" bestFit="1" customWidth="1"/>
    <col min="2813" max="2813" width="10.6328125" style="7" customWidth="1"/>
    <col min="2814" max="2814" width="1.453125" style="7" bestFit="1" customWidth="1"/>
    <col min="2815" max="2815" width="41" style="7" customWidth="1"/>
    <col min="2816" max="2816" width="17.6328125" style="7" bestFit="1" customWidth="1"/>
    <col min="2817" max="2817" width="27" style="7" bestFit="1" customWidth="1"/>
    <col min="2818" max="2818" width="12.453125" style="7" customWidth="1"/>
    <col min="2819" max="2819" width="11.6328125" style="7" customWidth="1"/>
    <col min="2820" max="2820" width="10.6328125" style="7" customWidth="1"/>
    <col min="2821" max="2821" width="14.36328125" style="7" bestFit="1" customWidth="1"/>
    <col min="2822" max="2822" width="15.36328125" style="7" bestFit="1" customWidth="1"/>
    <col min="2823" max="2823" width="17.36328125" style="7" customWidth="1"/>
    <col min="2824" max="3067" width="8.6328125" style="7"/>
    <col min="3068" max="3068" width="3.08984375" style="7" bestFit="1" customWidth="1"/>
    <col min="3069" max="3069" width="10.6328125" style="7" customWidth="1"/>
    <col min="3070" max="3070" width="1.453125" style="7" bestFit="1" customWidth="1"/>
    <col min="3071" max="3071" width="41" style="7" customWidth="1"/>
    <col min="3072" max="3072" width="17.6328125" style="7" bestFit="1" customWidth="1"/>
    <col min="3073" max="3073" width="27" style="7" bestFit="1" customWidth="1"/>
    <col min="3074" max="3074" width="12.453125" style="7" customWidth="1"/>
    <col min="3075" max="3075" width="11.6328125" style="7" customWidth="1"/>
    <col min="3076" max="3076" width="10.6328125" style="7" customWidth="1"/>
    <col min="3077" max="3077" width="14.36328125" style="7" bestFit="1" customWidth="1"/>
    <col min="3078" max="3078" width="15.36328125" style="7" bestFit="1" customWidth="1"/>
    <col min="3079" max="3079" width="17.36328125" style="7" customWidth="1"/>
    <col min="3080" max="3323" width="8.6328125" style="7"/>
    <col min="3324" max="3324" width="3.08984375" style="7" bestFit="1" customWidth="1"/>
    <col min="3325" max="3325" width="10.6328125" style="7" customWidth="1"/>
    <col min="3326" max="3326" width="1.453125" style="7" bestFit="1" customWidth="1"/>
    <col min="3327" max="3327" width="41" style="7" customWidth="1"/>
    <col min="3328" max="3328" width="17.6328125" style="7" bestFit="1" customWidth="1"/>
    <col min="3329" max="3329" width="27" style="7" bestFit="1" customWidth="1"/>
    <col min="3330" max="3330" width="12.453125" style="7" customWidth="1"/>
    <col min="3331" max="3331" width="11.6328125" style="7" customWidth="1"/>
    <col min="3332" max="3332" width="10.6328125" style="7" customWidth="1"/>
    <col min="3333" max="3333" width="14.36328125" style="7" bestFit="1" customWidth="1"/>
    <col min="3334" max="3334" width="15.36328125" style="7" bestFit="1" customWidth="1"/>
    <col min="3335" max="3335" width="17.36328125" style="7" customWidth="1"/>
    <col min="3336" max="3579" width="8.6328125" style="7"/>
    <col min="3580" max="3580" width="3.08984375" style="7" bestFit="1" customWidth="1"/>
    <col min="3581" max="3581" width="10.6328125" style="7" customWidth="1"/>
    <col min="3582" max="3582" width="1.453125" style="7" bestFit="1" customWidth="1"/>
    <col min="3583" max="3583" width="41" style="7" customWidth="1"/>
    <col min="3584" max="3584" width="17.6328125" style="7" bestFit="1" customWidth="1"/>
    <col min="3585" max="3585" width="27" style="7" bestFit="1" customWidth="1"/>
    <col min="3586" max="3586" width="12.453125" style="7" customWidth="1"/>
    <col min="3587" max="3587" width="11.6328125" style="7" customWidth="1"/>
    <col min="3588" max="3588" width="10.6328125" style="7" customWidth="1"/>
    <col min="3589" max="3589" width="14.36328125" style="7" bestFit="1" customWidth="1"/>
    <col min="3590" max="3590" width="15.36328125" style="7" bestFit="1" customWidth="1"/>
    <col min="3591" max="3591" width="17.36328125" style="7" customWidth="1"/>
    <col min="3592" max="3835" width="8.6328125" style="7"/>
    <col min="3836" max="3836" width="3.08984375" style="7" bestFit="1" customWidth="1"/>
    <col min="3837" max="3837" width="10.6328125" style="7" customWidth="1"/>
    <col min="3838" max="3838" width="1.453125" style="7" bestFit="1" customWidth="1"/>
    <col min="3839" max="3839" width="41" style="7" customWidth="1"/>
    <col min="3840" max="3840" width="17.6328125" style="7" bestFit="1" customWidth="1"/>
    <col min="3841" max="3841" width="27" style="7" bestFit="1" customWidth="1"/>
    <col min="3842" max="3842" width="12.453125" style="7" customWidth="1"/>
    <col min="3843" max="3843" width="11.6328125" style="7" customWidth="1"/>
    <col min="3844" max="3844" width="10.6328125" style="7" customWidth="1"/>
    <col min="3845" max="3845" width="14.36328125" style="7" bestFit="1" customWidth="1"/>
    <col min="3846" max="3846" width="15.36328125" style="7" bestFit="1" customWidth="1"/>
    <col min="3847" max="3847" width="17.36328125" style="7" customWidth="1"/>
    <col min="3848" max="4091" width="8.6328125" style="7"/>
    <col min="4092" max="4092" width="3.08984375" style="7" bestFit="1" customWidth="1"/>
    <col min="4093" max="4093" width="10.6328125" style="7" customWidth="1"/>
    <col min="4094" max="4094" width="1.453125" style="7" bestFit="1" customWidth="1"/>
    <col min="4095" max="4095" width="41" style="7" customWidth="1"/>
    <col min="4096" max="4096" width="17.6328125" style="7" bestFit="1" customWidth="1"/>
    <col min="4097" max="4097" width="27" style="7" bestFit="1" customWidth="1"/>
    <col min="4098" max="4098" width="12.453125" style="7" customWidth="1"/>
    <col min="4099" max="4099" width="11.6328125" style="7" customWidth="1"/>
    <col min="4100" max="4100" width="10.6328125" style="7" customWidth="1"/>
    <col min="4101" max="4101" width="14.36328125" style="7" bestFit="1" customWidth="1"/>
    <col min="4102" max="4102" width="15.36328125" style="7" bestFit="1" customWidth="1"/>
    <col min="4103" max="4103" width="17.36328125" style="7" customWidth="1"/>
    <col min="4104" max="4347" width="8.6328125" style="7"/>
    <col min="4348" max="4348" width="3.08984375" style="7" bestFit="1" customWidth="1"/>
    <col min="4349" max="4349" width="10.6328125" style="7" customWidth="1"/>
    <col min="4350" max="4350" width="1.453125" style="7" bestFit="1" customWidth="1"/>
    <col min="4351" max="4351" width="41" style="7" customWidth="1"/>
    <col min="4352" max="4352" width="17.6328125" style="7" bestFit="1" customWidth="1"/>
    <col min="4353" max="4353" width="27" style="7" bestFit="1" customWidth="1"/>
    <col min="4354" max="4354" width="12.453125" style="7" customWidth="1"/>
    <col min="4355" max="4355" width="11.6328125" style="7" customWidth="1"/>
    <col min="4356" max="4356" width="10.6328125" style="7" customWidth="1"/>
    <col min="4357" max="4357" width="14.36328125" style="7" bestFit="1" customWidth="1"/>
    <col min="4358" max="4358" width="15.36328125" style="7" bestFit="1" customWidth="1"/>
    <col min="4359" max="4359" width="17.36328125" style="7" customWidth="1"/>
    <col min="4360" max="4603" width="8.6328125" style="7"/>
    <col min="4604" max="4604" width="3.08984375" style="7" bestFit="1" customWidth="1"/>
    <col min="4605" max="4605" width="10.6328125" style="7" customWidth="1"/>
    <col min="4606" max="4606" width="1.453125" style="7" bestFit="1" customWidth="1"/>
    <col min="4607" max="4607" width="41" style="7" customWidth="1"/>
    <col min="4608" max="4608" width="17.6328125" style="7" bestFit="1" customWidth="1"/>
    <col min="4609" max="4609" width="27" style="7" bestFit="1" customWidth="1"/>
    <col min="4610" max="4610" width="12.453125" style="7" customWidth="1"/>
    <col min="4611" max="4611" width="11.6328125" style="7" customWidth="1"/>
    <col min="4612" max="4612" width="10.6328125" style="7" customWidth="1"/>
    <col min="4613" max="4613" width="14.36328125" style="7" bestFit="1" customWidth="1"/>
    <col min="4614" max="4614" width="15.36328125" style="7" bestFit="1" customWidth="1"/>
    <col min="4615" max="4615" width="17.36328125" style="7" customWidth="1"/>
    <col min="4616" max="4859" width="8.6328125" style="7"/>
    <col min="4860" max="4860" width="3.08984375" style="7" bestFit="1" customWidth="1"/>
    <col min="4861" max="4861" width="10.6328125" style="7" customWidth="1"/>
    <col min="4862" max="4862" width="1.453125" style="7" bestFit="1" customWidth="1"/>
    <col min="4863" max="4863" width="41" style="7" customWidth="1"/>
    <col min="4864" max="4864" width="17.6328125" style="7" bestFit="1" customWidth="1"/>
    <col min="4865" max="4865" width="27" style="7" bestFit="1" customWidth="1"/>
    <col min="4866" max="4866" width="12.453125" style="7" customWidth="1"/>
    <col min="4867" max="4867" width="11.6328125" style="7" customWidth="1"/>
    <col min="4868" max="4868" width="10.6328125" style="7" customWidth="1"/>
    <col min="4869" max="4869" width="14.36328125" style="7" bestFit="1" customWidth="1"/>
    <col min="4870" max="4870" width="15.36328125" style="7" bestFit="1" customWidth="1"/>
    <col min="4871" max="4871" width="17.36328125" style="7" customWidth="1"/>
    <col min="4872" max="5115" width="8.6328125" style="7"/>
    <col min="5116" max="5116" width="3.08984375" style="7" bestFit="1" customWidth="1"/>
    <col min="5117" max="5117" width="10.6328125" style="7" customWidth="1"/>
    <col min="5118" max="5118" width="1.453125" style="7" bestFit="1" customWidth="1"/>
    <col min="5119" max="5119" width="41" style="7" customWidth="1"/>
    <col min="5120" max="5120" width="17.6328125" style="7" bestFit="1" customWidth="1"/>
    <col min="5121" max="5121" width="27" style="7" bestFit="1" customWidth="1"/>
    <col min="5122" max="5122" width="12.453125" style="7" customWidth="1"/>
    <col min="5123" max="5123" width="11.6328125" style="7" customWidth="1"/>
    <col min="5124" max="5124" width="10.6328125" style="7" customWidth="1"/>
    <col min="5125" max="5125" width="14.36328125" style="7" bestFit="1" customWidth="1"/>
    <col min="5126" max="5126" width="15.36328125" style="7" bestFit="1" customWidth="1"/>
    <col min="5127" max="5127" width="17.36328125" style="7" customWidth="1"/>
    <col min="5128" max="5371" width="8.6328125" style="7"/>
    <col min="5372" max="5372" width="3.08984375" style="7" bestFit="1" customWidth="1"/>
    <col min="5373" max="5373" width="10.6328125" style="7" customWidth="1"/>
    <col min="5374" max="5374" width="1.453125" style="7" bestFit="1" customWidth="1"/>
    <col min="5375" max="5375" width="41" style="7" customWidth="1"/>
    <col min="5376" max="5376" width="17.6328125" style="7" bestFit="1" customWidth="1"/>
    <col min="5377" max="5377" width="27" style="7" bestFit="1" customWidth="1"/>
    <col min="5378" max="5378" width="12.453125" style="7" customWidth="1"/>
    <col min="5379" max="5379" width="11.6328125" style="7" customWidth="1"/>
    <col min="5380" max="5380" width="10.6328125" style="7" customWidth="1"/>
    <col min="5381" max="5381" width="14.36328125" style="7" bestFit="1" customWidth="1"/>
    <col min="5382" max="5382" width="15.36328125" style="7" bestFit="1" customWidth="1"/>
    <col min="5383" max="5383" width="17.36328125" style="7" customWidth="1"/>
    <col min="5384" max="5627" width="8.6328125" style="7"/>
    <col min="5628" max="5628" width="3.08984375" style="7" bestFit="1" customWidth="1"/>
    <col min="5629" max="5629" width="10.6328125" style="7" customWidth="1"/>
    <col min="5630" max="5630" width="1.453125" style="7" bestFit="1" customWidth="1"/>
    <col min="5631" max="5631" width="41" style="7" customWidth="1"/>
    <col min="5632" max="5632" width="17.6328125" style="7" bestFit="1" customWidth="1"/>
    <col min="5633" max="5633" width="27" style="7" bestFit="1" customWidth="1"/>
    <col min="5634" max="5634" width="12.453125" style="7" customWidth="1"/>
    <col min="5635" max="5635" width="11.6328125" style="7" customWidth="1"/>
    <col min="5636" max="5636" width="10.6328125" style="7" customWidth="1"/>
    <col min="5637" max="5637" width="14.36328125" style="7" bestFit="1" customWidth="1"/>
    <col min="5638" max="5638" width="15.36328125" style="7" bestFit="1" customWidth="1"/>
    <col min="5639" max="5639" width="17.36328125" style="7" customWidth="1"/>
    <col min="5640" max="5883" width="8.6328125" style="7"/>
    <col min="5884" max="5884" width="3.08984375" style="7" bestFit="1" customWidth="1"/>
    <col min="5885" max="5885" width="10.6328125" style="7" customWidth="1"/>
    <col min="5886" max="5886" width="1.453125" style="7" bestFit="1" customWidth="1"/>
    <col min="5887" max="5887" width="41" style="7" customWidth="1"/>
    <col min="5888" max="5888" width="17.6328125" style="7" bestFit="1" customWidth="1"/>
    <col min="5889" max="5889" width="27" style="7" bestFit="1" customWidth="1"/>
    <col min="5890" max="5890" width="12.453125" style="7" customWidth="1"/>
    <col min="5891" max="5891" width="11.6328125" style="7" customWidth="1"/>
    <col min="5892" max="5892" width="10.6328125" style="7" customWidth="1"/>
    <col min="5893" max="5893" width="14.36328125" style="7" bestFit="1" customWidth="1"/>
    <col min="5894" max="5894" width="15.36328125" style="7" bestFit="1" customWidth="1"/>
    <col min="5895" max="5895" width="17.36328125" style="7" customWidth="1"/>
    <col min="5896" max="6139" width="8.6328125" style="7"/>
    <col min="6140" max="6140" width="3.08984375" style="7" bestFit="1" customWidth="1"/>
    <col min="6141" max="6141" width="10.6328125" style="7" customWidth="1"/>
    <col min="6142" max="6142" width="1.453125" style="7" bestFit="1" customWidth="1"/>
    <col min="6143" max="6143" width="41" style="7" customWidth="1"/>
    <col min="6144" max="6144" width="17.6328125" style="7" bestFit="1" customWidth="1"/>
    <col min="6145" max="6145" width="27" style="7" bestFit="1" customWidth="1"/>
    <col min="6146" max="6146" width="12.453125" style="7" customWidth="1"/>
    <col min="6147" max="6147" width="11.6328125" style="7" customWidth="1"/>
    <col min="6148" max="6148" width="10.6328125" style="7" customWidth="1"/>
    <col min="6149" max="6149" width="14.36328125" style="7" bestFit="1" customWidth="1"/>
    <col min="6150" max="6150" width="15.36328125" style="7" bestFit="1" customWidth="1"/>
    <col min="6151" max="6151" width="17.36328125" style="7" customWidth="1"/>
    <col min="6152" max="6395" width="8.6328125" style="7"/>
    <col min="6396" max="6396" width="3.08984375" style="7" bestFit="1" customWidth="1"/>
    <col min="6397" max="6397" width="10.6328125" style="7" customWidth="1"/>
    <col min="6398" max="6398" width="1.453125" style="7" bestFit="1" customWidth="1"/>
    <col min="6399" max="6399" width="41" style="7" customWidth="1"/>
    <col min="6400" max="6400" width="17.6328125" style="7" bestFit="1" customWidth="1"/>
    <col min="6401" max="6401" width="27" style="7" bestFit="1" customWidth="1"/>
    <col min="6402" max="6402" width="12.453125" style="7" customWidth="1"/>
    <col min="6403" max="6403" width="11.6328125" style="7" customWidth="1"/>
    <col min="6404" max="6404" width="10.6328125" style="7" customWidth="1"/>
    <col min="6405" max="6405" width="14.36328125" style="7" bestFit="1" customWidth="1"/>
    <col min="6406" max="6406" width="15.36328125" style="7" bestFit="1" customWidth="1"/>
    <col min="6407" max="6407" width="17.36328125" style="7" customWidth="1"/>
    <col min="6408" max="6651" width="8.6328125" style="7"/>
    <col min="6652" max="6652" width="3.08984375" style="7" bestFit="1" customWidth="1"/>
    <col min="6653" max="6653" width="10.6328125" style="7" customWidth="1"/>
    <col min="6654" max="6654" width="1.453125" style="7" bestFit="1" customWidth="1"/>
    <col min="6655" max="6655" width="41" style="7" customWidth="1"/>
    <col min="6656" max="6656" width="17.6328125" style="7" bestFit="1" customWidth="1"/>
    <col min="6657" max="6657" width="27" style="7" bestFit="1" customWidth="1"/>
    <col min="6658" max="6658" width="12.453125" style="7" customWidth="1"/>
    <col min="6659" max="6659" width="11.6328125" style="7" customWidth="1"/>
    <col min="6660" max="6660" width="10.6328125" style="7" customWidth="1"/>
    <col min="6661" max="6661" width="14.36328125" style="7" bestFit="1" customWidth="1"/>
    <col min="6662" max="6662" width="15.36328125" style="7" bestFit="1" customWidth="1"/>
    <col min="6663" max="6663" width="17.36328125" style="7" customWidth="1"/>
    <col min="6664" max="6907" width="8.6328125" style="7"/>
    <col min="6908" max="6908" width="3.08984375" style="7" bestFit="1" customWidth="1"/>
    <col min="6909" max="6909" width="10.6328125" style="7" customWidth="1"/>
    <col min="6910" max="6910" width="1.453125" style="7" bestFit="1" customWidth="1"/>
    <col min="6911" max="6911" width="41" style="7" customWidth="1"/>
    <col min="6912" max="6912" width="17.6328125" style="7" bestFit="1" customWidth="1"/>
    <col min="6913" max="6913" width="27" style="7" bestFit="1" customWidth="1"/>
    <col min="6914" max="6914" width="12.453125" style="7" customWidth="1"/>
    <col min="6915" max="6915" width="11.6328125" style="7" customWidth="1"/>
    <col min="6916" max="6916" width="10.6328125" style="7" customWidth="1"/>
    <col min="6917" max="6917" width="14.36328125" style="7" bestFit="1" customWidth="1"/>
    <col min="6918" max="6918" width="15.36328125" style="7" bestFit="1" customWidth="1"/>
    <col min="6919" max="6919" width="17.36328125" style="7" customWidth="1"/>
    <col min="6920" max="7163" width="8.6328125" style="7"/>
    <col min="7164" max="7164" width="3.08984375" style="7" bestFit="1" customWidth="1"/>
    <col min="7165" max="7165" width="10.6328125" style="7" customWidth="1"/>
    <col min="7166" max="7166" width="1.453125" style="7" bestFit="1" customWidth="1"/>
    <col min="7167" max="7167" width="41" style="7" customWidth="1"/>
    <col min="7168" max="7168" width="17.6328125" style="7" bestFit="1" customWidth="1"/>
    <col min="7169" max="7169" width="27" style="7" bestFit="1" customWidth="1"/>
    <col min="7170" max="7170" width="12.453125" style="7" customWidth="1"/>
    <col min="7171" max="7171" width="11.6328125" style="7" customWidth="1"/>
    <col min="7172" max="7172" width="10.6328125" style="7" customWidth="1"/>
    <col min="7173" max="7173" width="14.36328125" style="7" bestFit="1" customWidth="1"/>
    <col min="7174" max="7174" width="15.36328125" style="7" bestFit="1" customWidth="1"/>
    <col min="7175" max="7175" width="17.36328125" style="7" customWidth="1"/>
    <col min="7176" max="7419" width="8.6328125" style="7"/>
    <col min="7420" max="7420" width="3.08984375" style="7" bestFit="1" customWidth="1"/>
    <col min="7421" max="7421" width="10.6328125" style="7" customWidth="1"/>
    <col min="7422" max="7422" width="1.453125" style="7" bestFit="1" customWidth="1"/>
    <col min="7423" max="7423" width="41" style="7" customWidth="1"/>
    <col min="7424" max="7424" width="17.6328125" style="7" bestFit="1" customWidth="1"/>
    <col min="7425" max="7425" width="27" style="7" bestFit="1" customWidth="1"/>
    <col min="7426" max="7426" width="12.453125" style="7" customWidth="1"/>
    <col min="7427" max="7427" width="11.6328125" style="7" customWidth="1"/>
    <col min="7428" max="7428" width="10.6328125" style="7" customWidth="1"/>
    <col min="7429" max="7429" width="14.36328125" style="7" bestFit="1" customWidth="1"/>
    <col min="7430" max="7430" width="15.36328125" style="7" bestFit="1" customWidth="1"/>
    <col min="7431" max="7431" width="17.36328125" style="7" customWidth="1"/>
    <col min="7432" max="7675" width="8.6328125" style="7"/>
    <col min="7676" max="7676" width="3.08984375" style="7" bestFit="1" customWidth="1"/>
    <col min="7677" max="7677" width="10.6328125" style="7" customWidth="1"/>
    <col min="7678" max="7678" width="1.453125" style="7" bestFit="1" customWidth="1"/>
    <col min="7679" max="7679" width="41" style="7" customWidth="1"/>
    <col min="7680" max="7680" width="17.6328125" style="7" bestFit="1" customWidth="1"/>
    <col min="7681" max="7681" width="27" style="7" bestFit="1" customWidth="1"/>
    <col min="7682" max="7682" width="12.453125" style="7" customWidth="1"/>
    <col min="7683" max="7683" width="11.6328125" style="7" customWidth="1"/>
    <col min="7684" max="7684" width="10.6328125" style="7" customWidth="1"/>
    <col min="7685" max="7685" width="14.36328125" style="7" bestFit="1" customWidth="1"/>
    <col min="7686" max="7686" width="15.36328125" style="7" bestFit="1" customWidth="1"/>
    <col min="7687" max="7687" width="17.36328125" style="7" customWidth="1"/>
    <col min="7688" max="7931" width="8.6328125" style="7"/>
    <col min="7932" max="7932" width="3.08984375" style="7" bestFit="1" customWidth="1"/>
    <col min="7933" max="7933" width="10.6328125" style="7" customWidth="1"/>
    <col min="7934" max="7934" width="1.453125" style="7" bestFit="1" customWidth="1"/>
    <col min="7935" max="7935" width="41" style="7" customWidth="1"/>
    <col min="7936" max="7936" width="17.6328125" style="7" bestFit="1" customWidth="1"/>
    <col min="7937" max="7937" width="27" style="7" bestFit="1" customWidth="1"/>
    <col min="7938" max="7938" width="12.453125" style="7" customWidth="1"/>
    <col min="7939" max="7939" width="11.6328125" style="7" customWidth="1"/>
    <col min="7940" max="7940" width="10.6328125" style="7" customWidth="1"/>
    <col min="7941" max="7941" width="14.36328125" style="7" bestFit="1" customWidth="1"/>
    <col min="7942" max="7942" width="15.36328125" style="7" bestFit="1" customWidth="1"/>
    <col min="7943" max="7943" width="17.36328125" style="7" customWidth="1"/>
    <col min="7944" max="8187" width="8.6328125" style="7"/>
    <col min="8188" max="8188" width="3.08984375" style="7" bestFit="1" customWidth="1"/>
    <col min="8189" max="8189" width="10.6328125" style="7" customWidth="1"/>
    <col min="8190" max="8190" width="1.453125" style="7" bestFit="1" customWidth="1"/>
    <col min="8191" max="8191" width="41" style="7" customWidth="1"/>
    <col min="8192" max="8192" width="17.6328125" style="7" bestFit="1" customWidth="1"/>
    <col min="8193" max="8193" width="27" style="7" bestFit="1" customWidth="1"/>
    <col min="8194" max="8194" width="12.453125" style="7" customWidth="1"/>
    <col min="8195" max="8195" width="11.6328125" style="7" customWidth="1"/>
    <col min="8196" max="8196" width="10.6328125" style="7" customWidth="1"/>
    <col min="8197" max="8197" width="14.36328125" style="7" bestFit="1" customWidth="1"/>
    <col min="8198" max="8198" width="15.36328125" style="7" bestFit="1" customWidth="1"/>
    <col min="8199" max="8199" width="17.36328125" style="7" customWidth="1"/>
    <col min="8200" max="8443" width="8.6328125" style="7"/>
    <col min="8444" max="8444" width="3.08984375" style="7" bestFit="1" customWidth="1"/>
    <col min="8445" max="8445" width="10.6328125" style="7" customWidth="1"/>
    <col min="8446" max="8446" width="1.453125" style="7" bestFit="1" customWidth="1"/>
    <col min="8447" max="8447" width="41" style="7" customWidth="1"/>
    <col min="8448" max="8448" width="17.6328125" style="7" bestFit="1" customWidth="1"/>
    <col min="8449" max="8449" width="27" style="7" bestFit="1" customWidth="1"/>
    <col min="8450" max="8450" width="12.453125" style="7" customWidth="1"/>
    <col min="8451" max="8451" width="11.6328125" style="7" customWidth="1"/>
    <col min="8452" max="8452" width="10.6328125" style="7" customWidth="1"/>
    <col min="8453" max="8453" width="14.36328125" style="7" bestFit="1" customWidth="1"/>
    <col min="8454" max="8454" width="15.36328125" style="7" bestFit="1" customWidth="1"/>
    <col min="8455" max="8455" width="17.36328125" style="7" customWidth="1"/>
    <col min="8456" max="8699" width="8.6328125" style="7"/>
    <col min="8700" max="8700" width="3.08984375" style="7" bestFit="1" customWidth="1"/>
    <col min="8701" max="8701" width="10.6328125" style="7" customWidth="1"/>
    <col min="8702" max="8702" width="1.453125" style="7" bestFit="1" customWidth="1"/>
    <col min="8703" max="8703" width="41" style="7" customWidth="1"/>
    <col min="8704" max="8704" width="17.6328125" style="7" bestFit="1" customWidth="1"/>
    <col min="8705" max="8705" width="27" style="7" bestFit="1" customWidth="1"/>
    <col min="8706" max="8706" width="12.453125" style="7" customWidth="1"/>
    <col min="8707" max="8707" width="11.6328125" style="7" customWidth="1"/>
    <col min="8708" max="8708" width="10.6328125" style="7" customWidth="1"/>
    <col min="8709" max="8709" width="14.36328125" style="7" bestFit="1" customWidth="1"/>
    <col min="8710" max="8710" width="15.36328125" style="7" bestFit="1" customWidth="1"/>
    <col min="8711" max="8711" width="17.36328125" style="7" customWidth="1"/>
    <col min="8712" max="8955" width="8.6328125" style="7"/>
    <col min="8956" max="8956" width="3.08984375" style="7" bestFit="1" customWidth="1"/>
    <col min="8957" max="8957" width="10.6328125" style="7" customWidth="1"/>
    <col min="8958" max="8958" width="1.453125" style="7" bestFit="1" customWidth="1"/>
    <col min="8959" max="8959" width="41" style="7" customWidth="1"/>
    <col min="8960" max="8960" width="17.6328125" style="7" bestFit="1" customWidth="1"/>
    <col min="8961" max="8961" width="27" style="7" bestFit="1" customWidth="1"/>
    <col min="8962" max="8962" width="12.453125" style="7" customWidth="1"/>
    <col min="8963" max="8963" width="11.6328125" style="7" customWidth="1"/>
    <col min="8964" max="8964" width="10.6328125" style="7" customWidth="1"/>
    <col min="8965" max="8965" width="14.36328125" style="7" bestFit="1" customWidth="1"/>
    <col min="8966" max="8966" width="15.36328125" style="7" bestFit="1" customWidth="1"/>
    <col min="8967" max="8967" width="17.36328125" style="7" customWidth="1"/>
    <col min="8968" max="9211" width="8.6328125" style="7"/>
    <col min="9212" max="9212" width="3.08984375" style="7" bestFit="1" customWidth="1"/>
    <col min="9213" max="9213" width="10.6328125" style="7" customWidth="1"/>
    <col min="9214" max="9214" width="1.453125" style="7" bestFit="1" customWidth="1"/>
    <col min="9215" max="9215" width="41" style="7" customWidth="1"/>
    <col min="9216" max="9216" width="17.6328125" style="7" bestFit="1" customWidth="1"/>
    <col min="9217" max="9217" width="27" style="7" bestFit="1" customWidth="1"/>
    <col min="9218" max="9218" width="12.453125" style="7" customWidth="1"/>
    <col min="9219" max="9219" width="11.6328125" style="7" customWidth="1"/>
    <col min="9220" max="9220" width="10.6328125" style="7" customWidth="1"/>
    <col min="9221" max="9221" width="14.36328125" style="7" bestFit="1" customWidth="1"/>
    <col min="9222" max="9222" width="15.36328125" style="7" bestFit="1" customWidth="1"/>
    <col min="9223" max="9223" width="17.36328125" style="7" customWidth="1"/>
    <col min="9224" max="9467" width="8.6328125" style="7"/>
    <col min="9468" max="9468" width="3.08984375" style="7" bestFit="1" customWidth="1"/>
    <col min="9469" max="9469" width="10.6328125" style="7" customWidth="1"/>
    <col min="9470" max="9470" width="1.453125" style="7" bestFit="1" customWidth="1"/>
    <col min="9471" max="9471" width="41" style="7" customWidth="1"/>
    <col min="9472" max="9472" width="17.6328125" style="7" bestFit="1" customWidth="1"/>
    <col min="9473" max="9473" width="27" style="7" bestFit="1" customWidth="1"/>
    <col min="9474" max="9474" width="12.453125" style="7" customWidth="1"/>
    <col min="9475" max="9475" width="11.6328125" style="7" customWidth="1"/>
    <col min="9476" max="9476" width="10.6328125" style="7" customWidth="1"/>
    <col min="9477" max="9477" width="14.36328125" style="7" bestFit="1" customWidth="1"/>
    <col min="9478" max="9478" width="15.36328125" style="7" bestFit="1" customWidth="1"/>
    <col min="9479" max="9479" width="17.36328125" style="7" customWidth="1"/>
    <col min="9480" max="9723" width="8.6328125" style="7"/>
    <col min="9724" max="9724" width="3.08984375" style="7" bestFit="1" customWidth="1"/>
    <col min="9725" max="9725" width="10.6328125" style="7" customWidth="1"/>
    <col min="9726" max="9726" width="1.453125" style="7" bestFit="1" customWidth="1"/>
    <col min="9727" max="9727" width="41" style="7" customWidth="1"/>
    <col min="9728" max="9728" width="17.6328125" style="7" bestFit="1" customWidth="1"/>
    <col min="9729" max="9729" width="27" style="7" bestFit="1" customWidth="1"/>
    <col min="9730" max="9730" width="12.453125" style="7" customWidth="1"/>
    <col min="9731" max="9731" width="11.6328125" style="7" customWidth="1"/>
    <col min="9732" max="9732" width="10.6328125" style="7" customWidth="1"/>
    <col min="9733" max="9733" width="14.36328125" style="7" bestFit="1" customWidth="1"/>
    <col min="9734" max="9734" width="15.36328125" style="7" bestFit="1" customWidth="1"/>
    <col min="9735" max="9735" width="17.36328125" style="7" customWidth="1"/>
    <col min="9736" max="9979" width="8.6328125" style="7"/>
    <col min="9980" max="9980" width="3.08984375" style="7" bestFit="1" customWidth="1"/>
    <col min="9981" max="9981" width="10.6328125" style="7" customWidth="1"/>
    <col min="9982" max="9982" width="1.453125" style="7" bestFit="1" customWidth="1"/>
    <col min="9983" max="9983" width="41" style="7" customWidth="1"/>
    <col min="9984" max="9984" width="17.6328125" style="7" bestFit="1" customWidth="1"/>
    <col min="9985" max="9985" width="27" style="7" bestFit="1" customWidth="1"/>
    <col min="9986" max="9986" width="12.453125" style="7" customWidth="1"/>
    <col min="9987" max="9987" width="11.6328125" style="7" customWidth="1"/>
    <col min="9988" max="9988" width="10.6328125" style="7" customWidth="1"/>
    <col min="9989" max="9989" width="14.36328125" style="7" bestFit="1" customWidth="1"/>
    <col min="9990" max="9990" width="15.36328125" style="7" bestFit="1" customWidth="1"/>
    <col min="9991" max="9991" width="17.36328125" style="7" customWidth="1"/>
    <col min="9992" max="10235" width="8.6328125" style="7"/>
    <col min="10236" max="10236" width="3.08984375" style="7" bestFit="1" customWidth="1"/>
    <col min="10237" max="10237" width="10.6328125" style="7" customWidth="1"/>
    <col min="10238" max="10238" width="1.453125" style="7" bestFit="1" customWidth="1"/>
    <col min="10239" max="10239" width="41" style="7" customWidth="1"/>
    <col min="10240" max="10240" width="17.6328125" style="7" bestFit="1" customWidth="1"/>
    <col min="10241" max="10241" width="27" style="7" bestFit="1" customWidth="1"/>
    <col min="10242" max="10242" width="12.453125" style="7" customWidth="1"/>
    <col min="10243" max="10243" width="11.6328125" style="7" customWidth="1"/>
    <col min="10244" max="10244" width="10.6328125" style="7" customWidth="1"/>
    <col min="10245" max="10245" width="14.36328125" style="7" bestFit="1" customWidth="1"/>
    <col min="10246" max="10246" width="15.36328125" style="7" bestFit="1" customWidth="1"/>
    <col min="10247" max="10247" width="17.36328125" style="7" customWidth="1"/>
    <col min="10248" max="10491" width="8.6328125" style="7"/>
    <col min="10492" max="10492" width="3.08984375" style="7" bestFit="1" customWidth="1"/>
    <col min="10493" max="10493" width="10.6328125" style="7" customWidth="1"/>
    <col min="10494" max="10494" width="1.453125" style="7" bestFit="1" customWidth="1"/>
    <col min="10495" max="10495" width="41" style="7" customWidth="1"/>
    <col min="10496" max="10496" width="17.6328125" style="7" bestFit="1" customWidth="1"/>
    <col min="10497" max="10497" width="27" style="7" bestFit="1" customWidth="1"/>
    <col min="10498" max="10498" width="12.453125" style="7" customWidth="1"/>
    <col min="10499" max="10499" width="11.6328125" style="7" customWidth="1"/>
    <col min="10500" max="10500" width="10.6328125" style="7" customWidth="1"/>
    <col min="10501" max="10501" width="14.36328125" style="7" bestFit="1" customWidth="1"/>
    <col min="10502" max="10502" width="15.36328125" style="7" bestFit="1" customWidth="1"/>
    <col min="10503" max="10503" width="17.36328125" style="7" customWidth="1"/>
    <col min="10504" max="10747" width="8.6328125" style="7"/>
    <col min="10748" max="10748" width="3.08984375" style="7" bestFit="1" customWidth="1"/>
    <col min="10749" max="10749" width="10.6328125" style="7" customWidth="1"/>
    <col min="10750" max="10750" width="1.453125" style="7" bestFit="1" customWidth="1"/>
    <col min="10751" max="10751" width="41" style="7" customWidth="1"/>
    <col min="10752" max="10752" width="17.6328125" style="7" bestFit="1" customWidth="1"/>
    <col min="10753" max="10753" width="27" style="7" bestFit="1" customWidth="1"/>
    <col min="10754" max="10754" width="12.453125" style="7" customWidth="1"/>
    <col min="10755" max="10755" width="11.6328125" style="7" customWidth="1"/>
    <col min="10756" max="10756" width="10.6328125" style="7" customWidth="1"/>
    <col min="10757" max="10757" width="14.36328125" style="7" bestFit="1" customWidth="1"/>
    <col min="10758" max="10758" width="15.36328125" style="7" bestFit="1" customWidth="1"/>
    <col min="10759" max="10759" width="17.36328125" style="7" customWidth="1"/>
    <col min="10760" max="11003" width="8.6328125" style="7"/>
    <col min="11004" max="11004" width="3.08984375" style="7" bestFit="1" customWidth="1"/>
    <col min="11005" max="11005" width="10.6328125" style="7" customWidth="1"/>
    <col min="11006" max="11006" width="1.453125" style="7" bestFit="1" customWidth="1"/>
    <col min="11007" max="11007" width="41" style="7" customWidth="1"/>
    <col min="11008" max="11008" width="17.6328125" style="7" bestFit="1" customWidth="1"/>
    <col min="11009" max="11009" width="27" style="7" bestFit="1" customWidth="1"/>
    <col min="11010" max="11010" width="12.453125" style="7" customWidth="1"/>
    <col min="11011" max="11011" width="11.6328125" style="7" customWidth="1"/>
    <col min="11012" max="11012" width="10.6328125" style="7" customWidth="1"/>
    <col min="11013" max="11013" width="14.36328125" style="7" bestFit="1" customWidth="1"/>
    <col min="11014" max="11014" width="15.36328125" style="7" bestFit="1" customWidth="1"/>
    <col min="11015" max="11015" width="17.36328125" style="7" customWidth="1"/>
    <col min="11016" max="11259" width="8.6328125" style="7"/>
    <col min="11260" max="11260" width="3.08984375" style="7" bestFit="1" customWidth="1"/>
    <col min="11261" max="11261" width="10.6328125" style="7" customWidth="1"/>
    <col min="11262" max="11262" width="1.453125" style="7" bestFit="1" customWidth="1"/>
    <col min="11263" max="11263" width="41" style="7" customWidth="1"/>
    <col min="11264" max="11264" width="17.6328125" style="7" bestFit="1" customWidth="1"/>
    <col min="11265" max="11265" width="27" style="7" bestFit="1" customWidth="1"/>
    <col min="11266" max="11266" width="12.453125" style="7" customWidth="1"/>
    <col min="11267" max="11267" width="11.6328125" style="7" customWidth="1"/>
    <col min="11268" max="11268" width="10.6328125" style="7" customWidth="1"/>
    <col min="11269" max="11269" width="14.36328125" style="7" bestFit="1" customWidth="1"/>
    <col min="11270" max="11270" width="15.36328125" style="7" bestFit="1" customWidth="1"/>
    <col min="11271" max="11271" width="17.36328125" style="7" customWidth="1"/>
    <col min="11272" max="11515" width="8.6328125" style="7"/>
    <col min="11516" max="11516" width="3.08984375" style="7" bestFit="1" customWidth="1"/>
    <col min="11517" max="11517" width="10.6328125" style="7" customWidth="1"/>
    <col min="11518" max="11518" width="1.453125" style="7" bestFit="1" customWidth="1"/>
    <col min="11519" max="11519" width="41" style="7" customWidth="1"/>
    <col min="11520" max="11520" width="17.6328125" style="7" bestFit="1" customWidth="1"/>
    <col min="11521" max="11521" width="27" style="7" bestFit="1" customWidth="1"/>
    <col min="11522" max="11522" width="12.453125" style="7" customWidth="1"/>
    <col min="11523" max="11523" width="11.6328125" style="7" customWidth="1"/>
    <col min="11524" max="11524" width="10.6328125" style="7" customWidth="1"/>
    <col min="11525" max="11525" width="14.36328125" style="7" bestFit="1" customWidth="1"/>
    <col min="11526" max="11526" width="15.36328125" style="7" bestFit="1" customWidth="1"/>
    <col min="11527" max="11527" width="17.36328125" style="7" customWidth="1"/>
    <col min="11528" max="11771" width="8.6328125" style="7"/>
    <col min="11772" max="11772" width="3.08984375" style="7" bestFit="1" customWidth="1"/>
    <col min="11773" max="11773" width="10.6328125" style="7" customWidth="1"/>
    <col min="11774" max="11774" width="1.453125" style="7" bestFit="1" customWidth="1"/>
    <col min="11775" max="11775" width="41" style="7" customWidth="1"/>
    <col min="11776" max="11776" width="17.6328125" style="7" bestFit="1" customWidth="1"/>
    <col min="11777" max="11777" width="27" style="7" bestFit="1" customWidth="1"/>
    <col min="11778" max="11778" width="12.453125" style="7" customWidth="1"/>
    <col min="11779" max="11779" width="11.6328125" style="7" customWidth="1"/>
    <col min="11780" max="11780" width="10.6328125" style="7" customWidth="1"/>
    <col min="11781" max="11781" width="14.36328125" style="7" bestFit="1" customWidth="1"/>
    <col min="11782" max="11782" width="15.36328125" style="7" bestFit="1" customWidth="1"/>
    <col min="11783" max="11783" width="17.36328125" style="7" customWidth="1"/>
    <col min="11784" max="12027" width="8.6328125" style="7"/>
    <col min="12028" max="12028" width="3.08984375" style="7" bestFit="1" customWidth="1"/>
    <col min="12029" max="12029" width="10.6328125" style="7" customWidth="1"/>
    <col min="12030" max="12030" width="1.453125" style="7" bestFit="1" customWidth="1"/>
    <col min="12031" max="12031" width="41" style="7" customWidth="1"/>
    <col min="12032" max="12032" width="17.6328125" style="7" bestFit="1" customWidth="1"/>
    <col min="12033" max="12033" width="27" style="7" bestFit="1" customWidth="1"/>
    <col min="12034" max="12034" width="12.453125" style="7" customWidth="1"/>
    <col min="12035" max="12035" width="11.6328125" style="7" customWidth="1"/>
    <col min="12036" max="12036" width="10.6328125" style="7" customWidth="1"/>
    <col min="12037" max="12037" width="14.36328125" style="7" bestFit="1" customWidth="1"/>
    <col min="12038" max="12038" width="15.36328125" style="7" bestFit="1" customWidth="1"/>
    <col min="12039" max="12039" width="17.36328125" style="7" customWidth="1"/>
    <col min="12040" max="12283" width="8.6328125" style="7"/>
    <col min="12284" max="12284" width="3.08984375" style="7" bestFit="1" customWidth="1"/>
    <col min="12285" max="12285" width="10.6328125" style="7" customWidth="1"/>
    <col min="12286" max="12286" width="1.453125" style="7" bestFit="1" customWidth="1"/>
    <col min="12287" max="12287" width="41" style="7" customWidth="1"/>
    <col min="12288" max="12288" width="17.6328125" style="7" bestFit="1" customWidth="1"/>
    <col min="12289" max="12289" width="27" style="7" bestFit="1" customWidth="1"/>
    <col min="12290" max="12290" width="12.453125" style="7" customWidth="1"/>
    <col min="12291" max="12291" width="11.6328125" style="7" customWidth="1"/>
    <col min="12292" max="12292" width="10.6328125" style="7" customWidth="1"/>
    <col min="12293" max="12293" width="14.36328125" style="7" bestFit="1" customWidth="1"/>
    <col min="12294" max="12294" width="15.36328125" style="7" bestFit="1" customWidth="1"/>
    <col min="12295" max="12295" width="17.36328125" style="7" customWidth="1"/>
    <col min="12296" max="12539" width="8.6328125" style="7"/>
    <col min="12540" max="12540" width="3.08984375" style="7" bestFit="1" customWidth="1"/>
    <col min="12541" max="12541" width="10.6328125" style="7" customWidth="1"/>
    <col min="12542" max="12542" width="1.453125" style="7" bestFit="1" customWidth="1"/>
    <col min="12543" max="12543" width="41" style="7" customWidth="1"/>
    <col min="12544" max="12544" width="17.6328125" style="7" bestFit="1" customWidth="1"/>
    <col min="12545" max="12545" width="27" style="7" bestFit="1" customWidth="1"/>
    <col min="12546" max="12546" width="12.453125" style="7" customWidth="1"/>
    <col min="12547" max="12547" width="11.6328125" style="7" customWidth="1"/>
    <col min="12548" max="12548" width="10.6328125" style="7" customWidth="1"/>
    <col min="12549" max="12549" width="14.36328125" style="7" bestFit="1" customWidth="1"/>
    <col min="12550" max="12550" width="15.36328125" style="7" bestFit="1" customWidth="1"/>
    <col min="12551" max="12551" width="17.36328125" style="7" customWidth="1"/>
    <col min="12552" max="12795" width="8.6328125" style="7"/>
    <col min="12796" max="12796" width="3.08984375" style="7" bestFit="1" customWidth="1"/>
    <col min="12797" max="12797" width="10.6328125" style="7" customWidth="1"/>
    <col min="12798" max="12798" width="1.453125" style="7" bestFit="1" customWidth="1"/>
    <col min="12799" max="12799" width="41" style="7" customWidth="1"/>
    <col min="12800" max="12800" width="17.6328125" style="7" bestFit="1" customWidth="1"/>
    <col min="12801" max="12801" width="27" style="7" bestFit="1" customWidth="1"/>
    <col min="12802" max="12802" width="12.453125" style="7" customWidth="1"/>
    <col min="12803" max="12803" width="11.6328125" style="7" customWidth="1"/>
    <col min="12804" max="12804" width="10.6328125" style="7" customWidth="1"/>
    <col min="12805" max="12805" width="14.36328125" style="7" bestFit="1" customWidth="1"/>
    <col min="12806" max="12806" width="15.36328125" style="7" bestFit="1" customWidth="1"/>
    <col min="12807" max="12807" width="17.36328125" style="7" customWidth="1"/>
    <col min="12808" max="13051" width="8.6328125" style="7"/>
    <col min="13052" max="13052" width="3.08984375" style="7" bestFit="1" customWidth="1"/>
    <col min="13053" max="13053" width="10.6328125" style="7" customWidth="1"/>
    <col min="13054" max="13054" width="1.453125" style="7" bestFit="1" customWidth="1"/>
    <col min="13055" max="13055" width="41" style="7" customWidth="1"/>
    <col min="13056" max="13056" width="17.6328125" style="7" bestFit="1" customWidth="1"/>
    <col min="13057" max="13057" width="27" style="7" bestFit="1" customWidth="1"/>
    <col min="13058" max="13058" width="12.453125" style="7" customWidth="1"/>
    <col min="13059" max="13059" width="11.6328125" style="7" customWidth="1"/>
    <col min="13060" max="13060" width="10.6328125" style="7" customWidth="1"/>
    <col min="13061" max="13061" width="14.36328125" style="7" bestFit="1" customWidth="1"/>
    <col min="13062" max="13062" width="15.36328125" style="7" bestFit="1" customWidth="1"/>
    <col min="13063" max="13063" width="17.36328125" style="7" customWidth="1"/>
    <col min="13064" max="13307" width="8.6328125" style="7"/>
    <col min="13308" max="13308" width="3.08984375" style="7" bestFit="1" customWidth="1"/>
    <col min="13309" max="13309" width="10.6328125" style="7" customWidth="1"/>
    <col min="13310" max="13310" width="1.453125" style="7" bestFit="1" customWidth="1"/>
    <col min="13311" max="13311" width="41" style="7" customWidth="1"/>
    <col min="13312" max="13312" width="17.6328125" style="7" bestFit="1" customWidth="1"/>
    <col min="13313" max="13313" width="27" style="7" bestFit="1" customWidth="1"/>
    <col min="13314" max="13314" width="12.453125" style="7" customWidth="1"/>
    <col min="13315" max="13315" width="11.6328125" style="7" customWidth="1"/>
    <col min="13316" max="13316" width="10.6328125" style="7" customWidth="1"/>
    <col min="13317" max="13317" width="14.36328125" style="7" bestFit="1" customWidth="1"/>
    <col min="13318" max="13318" width="15.36328125" style="7" bestFit="1" customWidth="1"/>
    <col min="13319" max="13319" width="17.36328125" style="7" customWidth="1"/>
    <col min="13320" max="13563" width="8.6328125" style="7"/>
    <col min="13564" max="13564" width="3.08984375" style="7" bestFit="1" customWidth="1"/>
    <col min="13565" max="13565" width="10.6328125" style="7" customWidth="1"/>
    <col min="13566" max="13566" width="1.453125" style="7" bestFit="1" customWidth="1"/>
    <col min="13567" max="13567" width="41" style="7" customWidth="1"/>
    <col min="13568" max="13568" width="17.6328125" style="7" bestFit="1" customWidth="1"/>
    <col min="13569" max="13569" width="27" style="7" bestFit="1" customWidth="1"/>
    <col min="13570" max="13570" width="12.453125" style="7" customWidth="1"/>
    <col min="13571" max="13571" width="11.6328125" style="7" customWidth="1"/>
    <col min="13572" max="13572" width="10.6328125" style="7" customWidth="1"/>
    <col min="13573" max="13573" width="14.36328125" style="7" bestFit="1" customWidth="1"/>
    <col min="13574" max="13574" width="15.36328125" style="7" bestFit="1" customWidth="1"/>
    <col min="13575" max="13575" width="17.36328125" style="7" customWidth="1"/>
    <col min="13576" max="13819" width="8.6328125" style="7"/>
    <col min="13820" max="13820" width="3.08984375" style="7" bestFit="1" customWidth="1"/>
    <col min="13821" max="13821" width="10.6328125" style="7" customWidth="1"/>
    <col min="13822" max="13822" width="1.453125" style="7" bestFit="1" customWidth="1"/>
    <col min="13823" max="13823" width="41" style="7" customWidth="1"/>
    <col min="13824" max="13824" width="17.6328125" style="7" bestFit="1" customWidth="1"/>
    <col min="13825" max="13825" width="27" style="7" bestFit="1" customWidth="1"/>
    <col min="13826" max="13826" width="12.453125" style="7" customWidth="1"/>
    <col min="13827" max="13827" width="11.6328125" style="7" customWidth="1"/>
    <col min="13828" max="13828" width="10.6328125" style="7" customWidth="1"/>
    <col min="13829" max="13829" width="14.36328125" style="7" bestFit="1" customWidth="1"/>
    <col min="13830" max="13830" width="15.36328125" style="7" bestFit="1" customWidth="1"/>
    <col min="13831" max="13831" width="17.36328125" style="7" customWidth="1"/>
    <col min="13832" max="14075" width="8.6328125" style="7"/>
    <col min="14076" max="14076" width="3.08984375" style="7" bestFit="1" customWidth="1"/>
    <col min="14077" max="14077" width="10.6328125" style="7" customWidth="1"/>
    <col min="14078" max="14078" width="1.453125" style="7" bestFit="1" customWidth="1"/>
    <col min="14079" max="14079" width="41" style="7" customWidth="1"/>
    <col min="14080" max="14080" width="17.6328125" style="7" bestFit="1" customWidth="1"/>
    <col min="14081" max="14081" width="27" style="7" bestFit="1" customWidth="1"/>
    <col min="14082" max="14082" width="12.453125" style="7" customWidth="1"/>
    <col min="14083" max="14083" width="11.6328125" style="7" customWidth="1"/>
    <col min="14084" max="14084" width="10.6328125" style="7" customWidth="1"/>
    <col min="14085" max="14085" width="14.36328125" style="7" bestFit="1" customWidth="1"/>
    <col min="14086" max="14086" width="15.36328125" style="7" bestFit="1" customWidth="1"/>
    <col min="14087" max="14087" width="17.36328125" style="7" customWidth="1"/>
    <col min="14088" max="14331" width="8.6328125" style="7"/>
    <col min="14332" max="14332" width="3.08984375" style="7" bestFit="1" customWidth="1"/>
    <col min="14333" max="14333" width="10.6328125" style="7" customWidth="1"/>
    <col min="14334" max="14334" width="1.453125" style="7" bestFit="1" customWidth="1"/>
    <col min="14335" max="14335" width="41" style="7" customWidth="1"/>
    <col min="14336" max="14336" width="17.6328125" style="7" bestFit="1" customWidth="1"/>
    <col min="14337" max="14337" width="27" style="7" bestFit="1" customWidth="1"/>
    <col min="14338" max="14338" width="12.453125" style="7" customWidth="1"/>
    <col min="14339" max="14339" width="11.6328125" style="7" customWidth="1"/>
    <col min="14340" max="14340" width="10.6328125" style="7" customWidth="1"/>
    <col min="14341" max="14341" width="14.36328125" style="7" bestFit="1" customWidth="1"/>
    <col min="14342" max="14342" width="15.36328125" style="7" bestFit="1" customWidth="1"/>
    <col min="14343" max="14343" width="17.36328125" style="7" customWidth="1"/>
    <col min="14344" max="14587" width="8.6328125" style="7"/>
    <col min="14588" max="14588" width="3.08984375" style="7" bestFit="1" customWidth="1"/>
    <col min="14589" max="14589" width="10.6328125" style="7" customWidth="1"/>
    <col min="14590" max="14590" width="1.453125" style="7" bestFit="1" customWidth="1"/>
    <col min="14591" max="14591" width="41" style="7" customWidth="1"/>
    <col min="14592" max="14592" width="17.6328125" style="7" bestFit="1" customWidth="1"/>
    <col min="14593" max="14593" width="27" style="7" bestFit="1" customWidth="1"/>
    <col min="14594" max="14594" width="12.453125" style="7" customWidth="1"/>
    <col min="14595" max="14595" width="11.6328125" style="7" customWidth="1"/>
    <col min="14596" max="14596" width="10.6328125" style="7" customWidth="1"/>
    <col min="14597" max="14597" width="14.36328125" style="7" bestFit="1" customWidth="1"/>
    <col min="14598" max="14598" width="15.36328125" style="7" bestFit="1" customWidth="1"/>
    <col min="14599" max="14599" width="17.36328125" style="7" customWidth="1"/>
    <col min="14600" max="14843" width="8.6328125" style="7"/>
    <col min="14844" max="14844" width="3.08984375" style="7" bestFit="1" customWidth="1"/>
    <col min="14845" max="14845" width="10.6328125" style="7" customWidth="1"/>
    <col min="14846" max="14846" width="1.453125" style="7" bestFit="1" customWidth="1"/>
    <col min="14847" max="14847" width="41" style="7" customWidth="1"/>
    <col min="14848" max="14848" width="17.6328125" style="7" bestFit="1" customWidth="1"/>
    <col min="14849" max="14849" width="27" style="7" bestFit="1" customWidth="1"/>
    <col min="14850" max="14850" width="12.453125" style="7" customWidth="1"/>
    <col min="14851" max="14851" width="11.6328125" style="7" customWidth="1"/>
    <col min="14852" max="14852" width="10.6328125" style="7" customWidth="1"/>
    <col min="14853" max="14853" width="14.36328125" style="7" bestFit="1" customWidth="1"/>
    <col min="14854" max="14854" width="15.36328125" style="7" bestFit="1" customWidth="1"/>
    <col min="14855" max="14855" width="17.36328125" style="7" customWidth="1"/>
    <col min="14856" max="15099" width="8.6328125" style="7"/>
    <col min="15100" max="15100" width="3.08984375" style="7" bestFit="1" customWidth="1"/>
    <col min="15101" max="15101" width="10.6328125" style="7" customWidth="1"/>
    <col min="15102" max="15102" width="1.453125" style="7" bestFit="1" customWidth="1"/>
    <col min="15103" max="15103" width="41" style="7" customWidth="1"/>
    <col min="15104" max="15104" width="17.6328125" style="7" bestFit="1" customWidth="1"/>
    <col min="15105" max="15105" width="27" style="7" bestFit="1" customWidth="1"/>
    <col min="15106" max="15106" width="12.453125" style="7" customWidth="1"/>
    <col min="15107" max="15107" width="11.6328125" style="7" customWidth="1"/>
    <col min="15108" max="15108" width="10.6328125" style="7" customWidth="1"/>
    <col min="15109" max="15109" width="14.36328125" style="7" bestFit="1" customWidth="1"/>
    <col min="15110" max="15110" width="15.36328125" style="7" bestFit="1" customWidth="1"/>
    <col min="15111" max="15111" width="17.36328125" style="7" customWidth="1"/>
    <col min="15112" max="15355" width="8.6328125" style="7"/>
    <col min="15356" max="15356" width="3.08984375" style="7" bestFit="1" customWidth="1"/>
    <col min="15357" max="15357" width="10.6328125" style="7" customWidth="1"/>
    <col min="15358" max="15358" width="1.453125" style="7" bestFit="1" customWidth="1"/>
    <col min="15359" max="15359" width="41" style="7" customWidth="1"/>
    <col min="15360" max="15360" width="17.6328125" style="7" bestFit="1" customWidth="1"/>
    <col min="15361" max="15361" width="27" style="7" bestFit="1" customWidth="1"/>
    <col min="15362" max="15362" width="12.453125" style="7" customWidth="1"/>
    <col min="15363" max="15363" width="11.6328125" style="7" customWidth="1"/>
    <col min="15364" max="15364" width="10.6328125" style="7" customWidth="1"/>
    <col min="15365" max="15365" width="14.36328125" style="7" bestFit="1" customWidth="1"/>
    <col min="15366" max="15366" width="15.36328125" style="7" bestFit="1" customWidth="1"/>
    <col min="15367" max="15367" width="17.36328125" style="7" customWidth="1"/>
    <col min="15368" max="15611" width="8.6328125" style="7"/>
    <col min="15612" max="15612" width="3.08984375" style="7" bestFit="1" customWidth="1"/>
    <col min="15613" max="15613" width="10.6328125" style="7" customWidth="1"/>
    <col min="15614" max="15614" width="1.453125" style="7" bestFit="1" customWidth="1"/>
    <col min="15615" max="15615" width="41" style="7" customWidth="1"/>
    <col min="15616" max="15616" width="17.6328125" style="7" bestFit="1" customWidth="1"/>
    <col min="15617" max="15617" width="27" style="7" bestFit="1" customWidth="1"/>
    <col min="15618" max="15618" width="12.453125" style="7" customWidth="1"/>
    <col min="15619" max="15619" width="11.6328125" style="7" customWidth="1"/>
    <col min="15620" max="15620" width="10.6328125" style="7" customWidth="1"/>
    <col min="15621" max="15621" width="14.36328125" style="7" bestFit="1" customWidth="1"/>
    <col min="15622" max="15622" width="15.36328125" style="7" bestFit="1" customWidth="1"/>
    <col min="15623" max="15623" width="17.36328125" style="7" customWidth="1"/>
    <col min="15624" max="15867" width="8.6328125" style="7"/>
    <col min="15868" max="15868" width="3.08984375" style="7" bestFit="1" customWidth="1"/>
    <col min="15869" max="15869" width="10.6328125" style="7" customWidth="1"/>
    <col min="15870" max="15870" width="1.453125" style="7" bestFit="1" customWidth="1"/>
    <col min="15871" max="15871" width="41" style="7" customWidth="1"/>
    <col min="15872" max="15872" width="17.6328125" style="7" bestFit="1" customWidth="1"/>
    <col min="15873" max="15873" width="27" style="7" bestFit="1" customWidth="1"/>
    <col min="15874" max="15874" width="12.453125" style="7" customWidth="1"/>
    <col min="15875" max="15875" width="11.6328125" style="7" customWidth="1"/>
    <col min="15876" max="15876" width="10.6328125" style="7" customWidth="1"/>
    <col min="15877" max="15877" width="14.36328125" style="7" bestFit="1" customWidth="1"/>
    <col min="15878" max="15878" width="15.36328125" style="7" bestFit="1" customWidth="1"/>
    <col min="15879" max="15879" width="17.36328125" style="7" customWidth="1"/>
    <col min="15880" max="16123" width="8.6328125" style="7"/>
    <col min="16124" max="16124" width="3.08984375" style="7" bestFit="1" customWidth="1"/>
    <col min="16125" max="16125" width="10.6328125" style="7" customWidth="1"/>
    <col min="16126" max="16126" width="1.453125" style="7" bestFit="1" customWidth="1"/>
    <col min="16127" max="16127" width="41" style="7" customWidth="1"/>
    <col min="16128" max="16128" width="17.6328125" style="7" bestFit="1" customWidth="1"/>
    <col min="16129" max="16129" width="27" style="7" bestFit="1" customWidth="1"/>
    <col min="16130" max="16130" width="12.453125" style="7" customWidth="1"/>
    <col min="16131" max="16131" width="11.6328125" style="7" customWidth="1"/>
    <col min="16132" max="16132" width="10.6328125" style="7" customWidth="1"/>
    <col min="16133" max="16133" width="14.36328125" style="7" bestFit="1" customWidth="1"/>
    <col min="16134" max="16134" width="15.36328125" style="7" bestFit="1" customWidth="1"/>
    <col min="16135" max="16135" width="17.36328125" style="7" customWidth="1"/>
    <col min="16136" max="16384" width="8.6328125" style="7"/>
  </cols>
  <sheetData>
    <row r="1" spans="1:13" s="24" customFormat="1" ht="20.25" customHeight="1">
      <c r="A1" s="21" t="s">
        <v>142</v>
      </c>
      <c r="B1" s="22"/>
      <c r="C1" s="23"/>
      <c r="F1" s="25"/>
      <c r="G1" s="25"/>
      <c r="H1" s="25"/>
      <c r="I1" s="25"/>
      <c r="J1" s="26"/>
    </row>
    <row r="2" spans="1:13" s="24" customFormat="1" ht="20.25" customHeight="1">
      <c r="A2" s="6" t="s">
        <v>141</v>
      </c>
      <c r="B2" s="22"/>
      <c r="C2" s="23"/>
      <c r="F2" s="25"/>
      <c r="G2" s="25"/>
      <c r="H2" s="25"/>
      <c r="I2" s="25"/>
      <c r="J2" s="26"/>
    </row>
    <row r="3" spans="1:13" s="24" customFormat="1" ht="20.25" customHeight="1">
      <c r="A3" s="6" t="s">
        <v>140</v>
      </c>
      <c r="B3" s="22"/>
      <c r="C3" s="23"/>
      <c r="F3" s="25"/>
      <c r="G3" s="25"/>
      <c r="H3" s="25"/>
      <c r="I3" s="25"/>
      <c r="J3" s="26"/>
    </row>
    <row r="4" spans="1:13" s="24" customFormat="1" ht="20.25" customHeight="1">
      <c r="A4" s="6" t="s">
        <v>139</v>
      </c>
      <c r="B4" s="22"/>
      <c r="C4" s="23"/>
      <c r="D4" s="22"/>
      <c r="E4" s="22"/>
      <c r="F4" s="25"/>
      <c r="G4" s="25"/>
      <c r="H4" s="25"/>
      <c r="I4" s="25"/>
      <c r="J4" s="26"/>
    </row>
    <row r="5" spans="1:13" s="3" customFormat="1" ht="18.75" customHeight="1">
      <c r="A5" s="6" t="s">
        <v>644</v>
      </c>
      <c r="B5" s="1"/>
      <c r="C5" s="2"/>
      <c r="D5" s="1"/>
      <c r="E5" s="1"/>
      <c r="F5" s="4"/>
      <c r="G5" s="4"/>
      <c r="H5" s="4"/>
      <c r="I5" s="4"/>
      <c r="J5" s="5"/>
    </row>
    <row r="6" spans="1:13" ht="20" customHeight="1">
      <c r="A6" s="20" t="s">
        <v>143</v>
      </c>
      <c r="B6" s="8"/>
      <c r="D6" s="8"/>
      <c r="E6" s="8"/>
      <c r="F6" s="10"/>
      <c r="G6" s="10"/>
      <c r="H6" s="10"/>
      <c r="I6" s="10"/>
      <c r="J6" s="11"/>
      <c r="K6" s="10"/>
    </row>
    <row r="7" spans="1:13" ht="3.5" customHeight="1" thickBot="1">
      <c r="A7" s="20"/>
      <c r="B7" s="8"/>
      <c r="D7" s="8"/>
      <c r="E7" s="8"/>
      <c r="F7" s="10"/>
      <c r="G7" s="10"/>
      <c r="H7" s="10"/>
      <c r="I7" s="10"/>
      <c r="J7" s="11"/>
      <c r="K7" s="10"/>
    </row>
    <row r="8" spans="1:13" ht="5.25" customHeight="1" thickBot="1"/>
    <row r="9" spans="1:13" s="15" customFormat="1" ht="24.75" customHeight="1">
      <c r="A9" s="821" t="s">
        <v>1</v>
      </c>
      <c r="B9" s="824" t="s">
        <v>2</v>
      </c>
      <c r="C9" s="827" t="s">
        <v>3</v>
      </c>
      <c r="D9" s="828"/>
      <c r="E9" s="828"/>
      <c r="F9" s="829"/>
      <c r="G9" s="833" t="s">
        <v>4</v>
      </c>
      <c r="H9" s="834"/>
      <c r="I9" s="834"/>
      <c r="J9" s="834"/>
      <c r="K9" s="834"/>
      <c r="L9" s="834"/>
      <c r="M9" s="835"/>
    </row>
    <row r="10" spans="1:13" s="16" customFormat="1" ht="15" customHeight="1">
      <c r="A10" s="822"/>
      <c r="B10" s="825"/>
      <c r="C10" s="830"/>
      <c r="D10" s="831"/>
      <c r="E10" s="831"/>
      <c r="F10" s="832"/>
      <c r="G10" s="815" t="s">
        <v>5</v>
      </c>
      <c r="H10" s="815"/>
      <c r="I10" s="815"/>
      <c r="J10" s="816" t="s">
        <v>6</v>
      </c>
      <c r="K10" s="818" t="s">
        <v>7</v>
      </c>
      <c r="L10" s="819"/>
      <c r="M10" s="820"/>
    </row>
    <row r="11" spans="1:13" s="17" customFormat="1" ht="69.5" customHeight="1">
      <c r="A11" s="823"/>
      <c r="B11" s="826"/>
      <c r="C11" s="175" t="s">
        <v>8</v>
      </c>
      <c r="D11" s="176" t="s">
        <v>9</v>
      </c>
      <c r="E11" s="177" t="s">
        <v>10</v>
      </c>
      <c r="F11" s="178" t="s">
        <v>11</v>
      </c>
      <c r="G11" s="178" t="s">
        <v>12</v>
      </c>
      <c r="H11" s="178" t="s">
        <v>69</v>
      </c>
      <c r="I11" s="178" t="s">
        <v>13</v>
      </c>
      <c r="J11" s="817"/>
      <c r="K11" s="178" t="s">
        <v>12</v>
      </c>
      <c r="L11" s="178" t="s">
        <v>645</v>
      </c>
      <c r="M11" s="179" t="s">
        <v>14</v>
      </c>
    </row>
    <row r="12" spans="1:13" s="173" customFormat="1" ht="4.25" customHeight="1">
      <c r="A12" s="180"/>
      <c r="B12" s="181"/>
      <c r="C12" s="182"/>
      <c r="D12" s="181"/>
      <c r="E12" s="183"/>
      <c r="F12" s="184"/>
      <c r="G12" s="184"/>
      <c r="H12" s="184"/>
      <c r="I12" s="184"/>
      <c r="J12" s="185"/>
      <c r="K12" s="184"/>
      <c r="L12" s="184"/>
      <c r="M12" s="186"/>
    </row>
    <row r="13" spans="1:13" s="3" customFormat="1" ht="4.25" customHeight="1">
      <c r="A13" s="187"/>
      <c r="B13" s="188"/>
      <c r="C13" s="189"/>
      <c r="D13" s="190"/>
      <c r="E13" s="191"/>
      <c r="F13" s="192"/>
      <c r="G13" s="192"/>
      <c r="H13" s="192"/>
      <c r="I13" s="192"/>
      <c r="J13" s="193"/>
      <c r="K13" s="194"/>
      <c r="L13" s="195"/>
      <c r="M13" s="196"/>
    </row>
    <row r="14" spans="1:13" s="3" customFormat="1" ht="34.25" customHeight="1">
      <c r="A14" s="197" t="s">
        <v>0</v>
      </c>
      <c r="B14" s="198" t="s">
        <v>15</v>
      </c>
      <c r="C14" s="199"/>
      <c r="D14" s="200"/>
      <c r="E14" s="201"/>
      <c r="F14" s="202"/>
      <c r="G14" s="201"/>
      <c r="H14" s="201"/>
      <c r="I14" s="201"/>
      <c r="J14" s="203"/>
      <c r="K14" s="204"/>
      <c r="L14" s="204"/>
      <c r="M14" s="196"/>
    </row>
    <row r="15" spans="1:13" s="18" customFormat="1" ht="27" customHeight="1">
      <c r="A15" s="197"/>
      <c r="B15" s="198" t="s">
        <v>21</v>
      </c>
      <c r="C15" s="205"/>
      <c r="D15" s="200"/>
      <c r="E15" s="206"/>
      <c r="F15" s="202"/>
      <c r="G15" s="207"/>
      <c r="H15" s="208"/>
      <c r="I15" s="207"/>
      <c r="J15" s="203"/>
      <c r="K15" s="204"/>
      <c r="L15" s="204"/>
      <c r="M15" s="209"/>
    </row>
    <row r="16" spans="1:13" s="18" customFormat="1" ht="27.5" customHeight="1">
      <c r="A16" s="210" t="s">
        <v>22</v>
      </c>
      <c r="B16" s="211" t="s">
        <v>49</v>
      </c>
      <c r="C16" s="205">
        <v>65</v>
      </c>
      <c r="D16" s="200" t="s">
        <v>16</v>
      </c>
      <c r="E16" s="201">
        <v>36</v>
      </c>
      <c r="F16" s="202">
        <f>C16*E16</f>
        <v>2340</v>
      </c>
      <c r="G16" s="201"/>
      <c r="H16" s="208">
        <v>0</v>
      </c>
      <c r="I16" s="212">
        <f>H16+G16</f>
        <v>0</v>
      </c>
      <c r="J16" s="203">
        <f>I16/C16</f>
        <v>0</v>
      </c>
      <c r="K16" s="204">
        <f>G16*E16</f>
        <v>0</v>
      </c>
      <c r="L16" s="204">
        <f>H16*E16</f>
        <v>0</v>
      </c>
      <c r="M16" s="209">
        <f>L16+K16</f>
        <v>0</v>
      </c>
    </row>
    <row r="17" spans="1:13" s="18" customFormat="1" ht="17.5" customHeight="1">
      <c r="A17" s="210"/>
      <c r="B17" s="213"/>
      <c r="C17" s="205">
        <v>310</v>
      </c>
      <c r="D17" s="200" t="s">
        <v>65</v>
      </c>
      <c r="E17" s="206">
        <v>18</v>
      </c>
      <c r="F17" s="202">
        <f>C17*E17</f>
        <v>5580</v>
      </c>
      <c r="G17" s="207"/>
      <c r="H17" s="208"/>
      <c r="I17" s="212"/>
      <c r="J17" s="203"/>
      <c r="K17" s="204"/>
      <c r="L17" s="204"/>
      <c r="M17" s="209"/>
    </row>
    <row r="18" spans="1:13" s="18" customFormat="1" ht="37.25" customHeight="1">
      <c r="A18" s="210" t="s">
        <v>23</v>
      </c>
      <c r="B18" s="211" t="s">
        <v>60</v>
      </c>
      <c r="C18" s="205">
        <v>10</v>
      </c>
      <c r="D18" s="200" t="s">
        <v>16</v>
      </c>
      <c r="E18" s="201">
        <v>14</v>
      </c>
      <c r="F18" s="202">
        <v>0</v>
      </c>
      <c r="G18" s="201"/>
      <c r="H18" s="208"/>
      <c r="I18" s="212">
        <f>H18+G18</f>
        <v>0</v>
      </c>
      <c r="J18" s="203">
        <f>I18/C18</f>
        <v>0</v>
      </c>
      <c r="K18" s="204">
        <f>G18*E18</f>
        <v>0</v>
      </c>
      <c r="L18" s="204">
        <f>H18*E18</f>
        <v>0</v>
      </c>
      <c r="M18" s="209">
        <f>L18+K18</f>
        <v>0</v>
      </c>
    </row>
    <row r="19" spans="1:13" s="18" customFormat="1" ht="12" customHeight="1">
      <c r="A19" s="210"/>
      <c r="B19" s="211"/>
      <c r="C19" s="205"/>
      <c r="D19" s="200"/>
      <c r="E19" s="201"/>
      <c r="F19" s="202"/>
      <c r="G19" s="201"/>
      <c r="H19" s="208"/>
      <c r="I19" s="212"/>
      <c r="J19" s="203"/>
      <c r="K19" s="204"/>
      <c r="L19" s="204"/>
      <c r="M19" s="209"/>
    </row>
    <row r="20" spans="1:13" s="18" customFormat="1" ht="35.5" customHeight="1">
      <c r="A20" s="210" t="s">
        <v>24</v>
      </c>
      <c r="B20" s="211" t="s">
        <v>58</v>
      </c>
      <c r="C20" s="205">
        <v>6677</v>
      </c>
      <c r="D20" s="200" t="s">
        <v>16</v>
      </c>
      <c r="E20" s="201">
        <v>14</v>
      </c>
      <c r="F20" s="202">
        <v>0</v>
      </c>
      <c r="G20" s="201">
        <v>0</v>
      </c>
      <c r="H20" s="208">
        <v>0</v>
      </c>
      <c r="I20" s="212">
        <f>H20+G20</f>
        <v>0</v>
      </c>
      <c r="J20" s="203">
        <f>I20/C20</f>
        <v>0</v>
      </c>
      <c r="K20" s="204">
        <f>G20*E20</f>
        <v>0</v>
      </c>
      <c r="L20" s="204">
        <f>H20*E20</f>
        <v>0</v>
      </c>
      <c r="M20" s="209">
        <f>L20+K20</f>
        <v>0</v>
      </c>
    </row>
    <row r="21" spans="1:13" s="18" customFormat="1" ht="11.5" customHeight="1">
      <c r="A21" s="210"/>
      <c r="B21" s="211"/>
      <c r="C21" s="205"/>
      <c r="D21" s="200"/>
      <c r="E21" s="201"/>
      <c r="F21" s="202"/>
      <c r="G21" s="207"/>
      <c r="H21" s="208"/>
      <c r="I21" s="212"/>
      <c r="J21" s="203"/>
      <c r="K21" s="204"/>
      <c r="L21" s="204"/>
      <c r="M21" s="209"/>
    </row>
    <row r="22" spans="1:13" s="18" customFormat="1" ht="20" customHeight="1">
      <c r="A22" s="197" t="s">
        <v>25</v>
      </c>
      <c r="B22" s="198" t="s">
        <v>17</v>
      </c>
      <c r="C22" s="205" t="s">
        <v>0</v>
      </c>
      <c r="D22" s="200"/>
      <c r="E22" s="201"/>
      <c r="F22" s="202"/>
      <c r="G22" s="207"/>
      <c r="H22" s="208"/>
      <c r="I22" s="212"/>
      <c r="J22" s="203"/>
      <c r="K22" s="204"/>
      <c r="L22" s="204"/>
      <c r="M22" s="209"/>
    </row>
    <row r="23" spans="1:13" s="18" customFormat="1" ht="12" customHeight="1">
      <c r="A23" s="210" t="s">
        <v>0</v>
      </c>
      <c r="B23" s="211"/>
      <c r="C23" s="205"/>
      <c r="D23" s="200"/>
      <c r="E23" s="201"/>
      <c r="F23" s="202"/>
      <c r="G23" s="207"/>
      <c r="H23" s="208"/>
      <c r="I23" s="212"/>
      <c r="J23" s="203"/>
      <c r="K23" s="204"/>
      <c r="L23" s="204"/>
      <c r="M23" s="209"/>
    </row>
    <row r="24" spans="1:13" s="18" customFormat="1" ht="25.25" customHeight="1">
      <c r="A24" s="210" t="s">
        <v>26</v>
      </c>
      <c r="B24" s="211" t="s">
        <v>18</v>
      </c>
      <c r="C24" s="205">
        <v>84</v>
      </c>
      <c r="D24" s="200" t="s">
        <v>19</v>
      </c>
      <c r="E24" s="201">
        <v>14</v>
      </c>
      <c r="F24" s="202">
        <f>C24*E24</f>
        <v>1176</v>
      </c>
      <c r="G24" s="207">
        <v>0</v>
      </c>
      <c r="H24" s="208">
        <v>0</v>
      </c>
      <c r="I24" s="212">
        <f>H24+G24</f>
        <v>0</v>
      </c>
      <c r="J24" s="203">
        <f>I24/C24</f>
        <v>0</v>
      </c>
      <c r="K24" s="204">
        <f>G24*E24</f>
        <v>0</v>
      </c>
      <c r="L24" s="204">
        <f>H24*E24</f>
        <v>0</v>
      </c>
      <c r="M24" s="209">
        <f>L24+K24</f>
        <v>0</v>
      </c>
    </row>
    <row r="25" spans="1:13" s="18" customFormat="1" ht="18.5" customHeight="1">
      <c r="A25" s="210"/>
      <c r="B25" s="211"/>
      <c r="C25" s="205">
        <v>447</v>
      </c>
      <c r="D25" s="200" t="s">
        <v>65</v>
      </c>
      <c r="E25" s="201">
        <v>7</v>
      </c>
      <c r="F25" s="202">
        <f>C25*E25</f>
        <v>3129</v>
      </c>
      <c r="G25" s="207"/>
      <c r="H25" s="208"/>
      <c r="I25" s="212"/>
      <c r="J25" s="203"/>
      <c r="K25" s="204"/>
      <c r="L25" s="204"/>
      <c r="M25" s="209"/>
    </row>
    <row r="26" spans="1:13" s="18" customFormat="1" ht="56" customHeight="1">
      <c r="A26" s="210" t="s">
        <v>27</v>
      </c>
      <c r="B26" s="211" t="s">
        <v>154</v>
      </c>
      <c r="C26" s="205">
        <v>12</v>
      </c>
      <c r="D26" s="200" t="s">
        <v>19</v>
      </c>
      <c r="E26" s="201">
        <v>0</v>
      </c>
      <c r="F26" s="202">
        <f>C26*E26</f>
        <v>0</v>
      </c>
      <c r="G26" s="207"/>
      <c r="H26" s="208">
        <v>0</v>
      </c>
      <c r="I26" s="212">
        <f>H26+G26</f>
        <v>0</v>
      </c>
      <c r="J26" s="214" t="s">
        <v>0</v>
      </c>
      <c r="K26" s="204">
        <f>G26*E26</f>
        <v>0</v>
      </c>
      <c r="L26" s="204">
        <f>H26*E26</f>
        <v>0</v>
      </c>
      <c r="M26" s="209">
        <f>L26+K26</f>
        <v>0</v>
      </c>
    </row>
    <row r="27" spans="1:13" s="18" customFormat="1" ht="12" customHeight="1">
      <c r="A27" s="210"/>
      <c r="B27" s="211"/>
      <c r="C27" s="205"/>
      <c r="D27" s="200"/>
      <c r="E27" s="201"/>
      <c r="F27" s="202"/>
      <c r="G27" s="207"/>
      <c r="H27" s="208"/>
      <c r="I27" s="212"/>
      <c r="J27" s="203"/>
      <c r="K27" s="204"/>
      <c r="L27" s="204"/>
      <c r="M27" s="209"/>
    </row>
    <row r="28" spans="1:13" s="18" customFormat="1" ht="34.25" customHeight="1">
      <c r="A28" s="210" t="s">
        <v>28</v>
      </c>
      <c r="B28" s="211" t="s">
        <v>59</v>
      </c>
      <c r="C28" s="205">
        <v>3651</v>
      </c>
      <c r="D28" s="200" t="s">
        <v>19</v>
      </c>
      <c r="E28" s="201">
        <v>0</v>
      </c>
      <c r="F28" s="202">
        <f>C28*E28</f>
        <v>0</v>
      </c>
      <c r="G28" s="207"/>
      <c r="H28" s="208">
        <v>0</v>
      </c>
      <c r="I28" s="212">
        <f>H28+G28</f>
        <v>0</v>
      </c>
      <c r="J28" s="203">
        <f>I28/C28</f>
        <v>0</v>
      </c>
      <c r="K28" s="204">
        <f>G28*E28</f>
        <v>0</v>
      </c>
      <c r="L28" s="204">
        <f>H28*E28</f>
        <v>0</v>
      </c>
      <c r="M28" s="209">
        <f>L28+K28</f>
        <v>0</v>
      </c>
    </row>
    <row r="29" spans="1:13" s="18" customFormat="1" ht="12.5" customHeight="1">
      <c r="A29" s="215"/>
      <c r="B29" s="211"/>
      <c r="C29" s="216"/>
      <c r="D29" s="200"/>
      <c r="E29" s="201"/>
      <c r="F29" s="202"/>
      <c r="G29" s="217"/>
      <c r="H29" s="208"/>
      <c r="I29" s="212"/>
      <c r="J29" s="203"/>
      <c r="K29" s="204"/>
      <c r="L29" s="204"/>
      <c r="M29" s="209"/>
    </row>
    <row r="30" spans="1:13" s="18" customFormat="1" ht="44" customHeight="1">
      <c r="A30" s="215"/>
      <c r="B30" s="198" t="s">
        <v>29</v>
      </c>
      <c r="C30" s="216"/>
      <c r="D30" s="200"/>
      <c r="E30" s="201"/>
      <c r="F30" s="202"/>
      <c r="G30" s="217"/>
      <c r="H30" s="208"/>
      <c r="I30" s="212"/>
      <c r="J30" s="203"/>
      <c r="K30" s="204"/>
      <c r="L30" s="204"/>
      <c r="M30" s="209"/>
    </row>
    <row r="31" spans="1:13" s="18" customFormat="1" ht="24" customHeight="1">
      <c r="A31" s="197" t="s">
        <v>0</v>
      </c>
      <c r="B31" s="198" t="s">
        <v>30</v>
      </c>
      <c r="C31" s="216"/>
      <c r="D31" s="200"/>
      <c r="E31" s="201"/>
      <c r="F31" s="202"/>
      <c r="G31" s="217"/>
      <c r="H31" s="208"/>
      <c r="I31" s="212"/>
      <c r="J31" s="203"/>
      <c r="K31" s="204"/>
      <c r="L31" s="204"/>
      <c r="M31" s="209"/>
    </row>
    <row r="32" spans="1:13" s="18" customFormat="1" ht="34.25" customHeight="1">
      <c r="A32" s="215" t="s">
        <v>31</v>
      </c>
      <c r="B32" s="211" t="s">
        <v>57</v>
      </c>
      <c r="C32" s="216">
        <v>5846</v>
      </c>
      <c r="D32" s="200" t="s">
        <v>16</v>
      </c>
      <c r="E32" s="201">
        <v>14</v>
      </c>
      <c r="F32" s="202">
        <v>0</v>
      </c>
      <c r="G32" s="217">
        <v>0</v>
      </c>
      <c r="H32" s="208">
        <v>0</v>
      </c>
      <c r="I32" s="212">
        <f>H32+G32</f>
        <v>0</v>
      </c>
      <c r="J32" s="203">
        <f>I32/C32</f>
        <v>0</v>
      </c>
      <c r="K32" s="204">
        <f>G32*E32</f>
        <v>0</v>
      </c>
      <c r="L32" s="204">
        <f>H32*E32</f>
        <v>0</v>
      </c>
      <c r="M32" s="209">
        <f>L32+K32</f>
        <v>0</v>
      </c>
    </row>
    <row r="33" spans="1:13" s="18" customFormat="1" ht="12.5" customHeight="1">
      <c r="A33" s="215"/>
      <c r="B33" s="211"/>
      <c r="C33" s="216"/>
      <c r="D33" s="200"/>
      <c r="E33" s="201"/>
      <c r="F33" s="202"/>
      <c r="G33" s="217"/>
      <c r="H33" s="208"/>
      <c r="I33" s="212"/>
      <c r="J33" s="203"/>
      <c r="K33" s="204"/>
      <c r="L33" s="204"/>
      <c r="M33" s="209"/>
    </row>
    <row r="34" spans="1:13" s="18" customFormat="1" ht="23" customHeight="1">
      <c r="A34" s="197" t="s">
        <v>0</v>
      </c>
      <c r="B34" s="198" t="s">
        <v>32</v>
      </c>
      <c r="C34" s="216"/>
      <c r="D34" s="200"/>
      <c r="E34" s="201"/>
      <c r="F34" s="202"/>
      <c r="G34" s="217"/>
      <c r="H34" s="208"/>
      <c r="I34" s="212"/>
      <c r="J34" s="203"/>
      <c r="K34" s="204"/>
      <c r="L34" s="204"/>
      <c r="M34" s="209"/>
    </row>
    <row r="35" spans="1:13" s="18" customFormat="1" ht="12" customHeight="1">
      <c r="A35" s="215"/>
      <c r="B35" s="211"/>
      <c r="C35" s="216"/>
      <c r="D35" s="200"/>
      <c r="E35" s="201"/>
      <c r="F35" s="202"/>
      <c r="G35" s="217"/>
      <c r="H35" s="208"/>
      <c r="I35" s="212"/>
      <c r="J35" s="203"/>
      <c r="K35" s="204"/>
      <c r="L35" s="204"/>
      <c r="M35" s="209"/>
    </row>
    <row r="36" spans="1:13" s="18" customFormat="1" ht="32.5" customHeight="1">
      <c r="A36" s="215" t="s">
        <v>33</v>
      </c>
      <c r="B36" s="211" t="s">
        <v>50</v>
      </c>
      <c r="C36" s="216">
        <v>6000</v>
      </c>
      <c r="D36" s="200" t="s">
        <v>16</v>
      </c>
      <c r="E36" s="201">
        <v>14</v>
      </c>
      <c r="F36" s="218">
        <f>C36*E36</f>
        <v>84000</v>
      </c>
      <c r="G36" s="217">
        <v>0</v>
      </c>
      <c r="H36" s="208">
        <v>0</v>
      </c>
      <c r="I36" s="212">
        <v>0</v>
      </c>
      <c r="J36" s="203">
        <f>I36/C36</f>
        <v>0</v>
      </c>
      <c r="K36" s="204">
        <f>G36*E36</f>
        <v>0</v>
      </c>
      <c r="L36" s="204">
        <f>H36*E36</f>
        <v>0</v>
      </c>
      <c r="M36" s="209">
        <f>L36+K36</f>
        <v>0</v>
      </c>
    </row>
    <row r="37" spans="1:13" s="18" customFormat="1" ht="14" customHeight="1">
      <c r="A37" s="215"/>
      <c r="B37" s="219" t="s">
        <v>0</v>
      </c>
      <c r="C37" s="216" t="s">
        <v>0</v>
      </c>
      <c r="D37" s="200" t="s">
        <v>0</v>
      </c>
      <c r="E37" s="201"/>
      <c r="F37" s="202">
        <v>0</v>
      </c>
      <c r="G37" s="217"/>
      <c r="H37" s="208"/>
      <c r="I37" s="212"/>
      <c r="J37" s="203"/>
      <c r="K37" s="204"/>
      <c r="L37" s="204"/>
      <c r="M37" s="209"/>
    </row>
    <row r="38" spans="1:13" s="18" customFormat="1" ht="22.25" customHeight="1">
      <c r="A38" s="197" t="s">
        <v>0</v>
      </c>
      <c r="B38" s="198" t="s">
        <v>34</v>
      </c>
      <c r="C38" s="216"/>
      <c r="D38" s="200"/>
      <c r="E38" s="201"/>
      <c r="F38" s="202"/>
      <c r="G38" s="217"/>
      <c r="H38" s="208"/>
      <c r="I38" s="212"/>
      <c r="J38" s="203"/>
      <c r="K38" s="204"/>
      <c r="L38" s="204"/>
      <c r="M38" s="209"/>
    </row>
    <row r="39" spans="1:13" s="18" customFormat="1" ht="8" customHeight="1">
      <c r="A39" s="215"/>
      <c r="B39" s="211"/>
      <c r="C39" s="216"/>
      <c r="D39" s="200"/>
      <c r="E39" s="201"/>
      <c r="F39" s="202"/>
      <c r="G39" s="217"/>
      <c r="H39" s="208"/>
      <c r="I39" s="212"/>
      <c r="J39" s="203"/>
      <c r="K39" s="204"/>
      <c r="L39" s="204"/>
      <c r="M39" s="209"/>
    </row>
    <row r="40" spans="1:13" s="18" customFormat="1" ht="45" customHeight="1">
      <c r="A40" s="215" t="s">
        <v>35</v>
      </c>
      <c r="B40" s="211" t="s">
        <v>51</v>
      </c>
      <c r="C40" s="216">
        <v>500</v>
      </c>
      <c r="D40" s="200" t="s">
        <v>19</v>
      </c>
      <c r="E40" s="201">
        <v>10</v>
      </c>
      <c r="F40" s="202">
        <f>C40*E40</f>
        <v>5000</v>
      </c>
      <c r="G40" s="217">
        <v>0</v>
      </c>
      <c r="H40" s="208">
        <v>0</v>
      </c>
      <c r="I40" s="212">
        <f>H40+G40</f>
        <v>0</v>
      </c>
      <c r="J40" s="203">
        <f>I40/C40</f>
        <v>0</v>
      </c>
      <c r="K40" s="204">
        <f>G40*E40</f>
        <v>0</v>
      </c>
      <c r="L40" s="204">
        <f>H40*E40</f>
        <v>0</v>
      </c>
      <c r="M40" s="209">
        <f>L40+K40</f>
        <v>0</v>
      </c>
    </row>
    <row r="41" spans="1:13" s="18" customFormat="1" ht="8" customHeight="1">
      <c r="A41" s="215"/>
      <c r="B41" s="211"/>
      <c r="C41" s="216"/>
      <c r="D41" s="200"/>
      <c r="E41" s="201"/>
      <c r="F41" s="202"/>
      <c r="G41" s="217"/>
      <c r="H41" s="208"/>
      <c r="I41" s="212">
        <v>0</v>
      </c>
      <c r="J41" s="203"/>
      <c r="K41" s="204"/>
      <c r="L41" s="204"/>
      <c r="M41" s="209"/>
    </row>
    <row r="42" spans="1:13" s="18" customFormat="1" ht="21.5" customHeight="1">
      <c r="A42" s="215" t="s">
        <v>36</v>
      </c>
      <c r="B42" s="211" t="s">
        <v>37</v>
      </c>
      <c r="C42" s="216">
        <v>34</v>
      </c>
      <c r="D42" s="220" t="s">
        <v>38</v>
      </c>
      <c r="E42" s="201">
        <v>50</v>
      </c>
      <c r="F42" s="202">
        <f>C42*E42</f>
        <v>1700</v>
      </c>
      <c r="G42" s="217">
        <v>0</v>
      </c>
      <c r="H42" s="208">
        <v>0</v>
      </c>
      <c r="I42" s="212">
        <v>0</v>
      </c>
      <c r="J42" s="203">
        <f>I42/C42</f>
        <v>0</v>
      </c>
      <c r="K42" s="204">
        <f>G42*E42</f>
        <v>0</v>
      </c>
      <c r="L42" s="204">
        <f>H42*E42</f>
        <v>0</v>
      </c>
      <c r="M42" s="209">
        <f>L42+K42</f>
        <v>0</v>
      </c>
    </row>
    <row r="43" spans="1:13" s="18" customFormat="1" ht="6" customHeight="1">
      <c r="A43" s="215"/>
      <c r="B43" s="211"/>
      <c r="C43" s="216"/>
      <c r="D43" s="220"/>
      <c r="E43" s="201"/>
      <c r="F43" s="202"/>
      <c r="G43" s="217">
        <v>0</v>
      </c>
      <c r="H43" s="208"/>
      <c r="I43" s="212"/>
      <c r="J43" s="203"/>
      <c r="K43" s="204"/>
      <c r="L43" s="204"/>
      <c r="M43" s="209"/>
    </row>
    <row r="44" spans="1:13" s="18" customFormat="1" ht="18" customHeight="1">
      <c r="A44" s="215" t="s">
        <v>39</v>
      </c>
      <c r="B44" s="211" t="s">
        <v>40</v>
      </c>
      <c r="C44" s="216">
        <v>3</v>
      </c>
      <c r="D44" s="220" t="s">
        <v>38</v>
      </c>
      <c r="E44" s="201">
        <v>50</v>
      </c>
      <c r="F44" s="202">
        <f>C44*E44</f>
        <v>150</v>
      </c>
      <c r="G44" s="217">
        <v>0</v>
      </c>
      <c r="H44" s="208">
        <v>0</v>
      </c>
      <c r="I44" s="212">
        <f>H44+G44</f>
        <v>0</v>
      </c>
      <c r="J44" s="203">
        <f>I44/C44</f>
        <v>0</v>
      </c>
      <c r="K44" s="204">
        <f>G44*E44</f>
        <v>0</v>
      </c>
      <c r="L44" s="204">
        <f>H44*E44</f>
        <v>0</v>
      </c>
      <c r="M44" s="209">
        <f>L44+K44</f>
        <v>0</v>
      </c>
    </row>
    <row r="45" spans="1:13" s="18" customFormat="1" ht="8" customHeight="1">
      <c r="A45" s="215"/>
      <c r="B45" s="211"/>
      <c r="C45" s="216"/>
      <c r="D45" s="220"/>
      <c r="E45" s="201"/>
      <c r="F45" s="202"/>
      <c r="G45" s="217"/>
      <c r="H45" s="208"/>
      <c r="I45" s="212"/>
      <c r="J45" s="203"/>
      <c r="K45" s="204"/>
      <c r="L45" s="204"/>
      <c r="M45" s="209"/>
    </row>
    <row r="46" spans="1:13" s="18" customFormat="1" ht="39" customHeight="1">
      <c r="A46" s="215" t="s">
        <v>41</v>
      </c>
      <c r="B46" s="211" t="s">
        <v>52</v>
      </c>
      <c r="C46" s="216">
        <v>245</v>
      </c>
      <c r="D46" s="220" t="s">
        <v>38</v>
      </c>
      <c r="E46" s="201">
        <v>55</v>
      </c>
      <c r="F46" s="202">
        <f>C46*E46</f>
        <v>13475</v>
      </c>
      <c r="G46" s="217"/>
      <c r="H46" s="208">
        <v>0</v>
      </c>
      <c r="I46" s="212">
        <f>H46+G46</f>
        <v>0</v>
      </c>
      <c r="J46" s="203">
        <f>I46/C46</f>
        <v>0</v>
      </c>
      <c r="K46" s="204">
        <f>G46*E46</f>
        <v>0</v>
      </c>
      <c r="L46" s="204">
        <f>H46*E46</f>
        <v>0</v>
      </c>
      <c r="M46" s="209">
        <f>L46+K46</f>
        <v>0</v>
      </c>
    </row>
    <row r="47" spans="1:13" s="18" customFormat="1" ht="6" customHeight="1">
      <c r="A47" s="215"/>
      <c r="B47" s="211"/>
      <c r="C47" s="216"/>
      <c r="D47" s="220"/>
      <c r="E47" s="201"/>
      <c r="F47" s="202"/>
      <c r="G47" s="217"/>
      <c r="H47" s="208"/>
      <c r="I47" s="212"/>
      <c r="J47" s="203"/>
      <c r="K47" s="204"/>
      <c r="L47" s="204"/>
      <c r="M47" s="209"/>
    </row>
    <row r="48" spans="1:13" s="18" customFormat="1" ht="23" customHeight="1">
      <c r="A48" s="215" t="s">
        <v>42</v>
      </c>
      <c r="B48" s="211" t="s">
        <v>43</v>
      </c>
      <c r="C48" s="216">
        <v>9</v>
      </c>
      <c r="D48" s="220" t="s">
        <v>38</v>
      </c>
      <c r="E48" s="201">
        <v>75</v>
      </c>
      <c r="F48" s="202">
        <f>C48*E48</f>
        <v>675</v>
      </c>
      <c r="G48" s="217"/>
      <c r="H48" s="208"/>
      <c r="I48" s="212">
        <f>H48+G48</f>
        <v>0</v>
      </c>
      <c r="J48" s="203">
        <f>I48/C48</f>
        <v>0</v>
      </c>
      <c r="K48" s="204">
        <f>G48*E48</f>
        <v>0</v>
      </c>
      <c r="L48" s="204">
        <f>H48*E48</f>
        <v>0</v>
      </c>
      <c r="M48" s="209">
        <f>L48+K48</f>
        <v>0</v>
      </c>
    </row>
    <row r="49" spans="1:13" s="18" customFormat="1" ht="8" customHeight="1">
      <c r="A49" s="215"/>
      <c r="B49" s="221"/>
      <c r="C49" s="216"/>
      <c r="D49" s="220"/>
      <c r="E49" s="222"/>
      <c r="F49" s="202"/>
      <c r="G49" s="217"/>
      <c r="H49" s="208"/>
      <c r="I49" s="212"/>
      <c r="J49" s="203"/>
      <c r="K49" s="204"/>
      <c r="L49" s="204"/>
      <c r="M49" s="209"/>
    </row>
    <row r="50" spans="1:13" s="18" customFormat="1" ht="36" customHeight="1">
      <c r="A50" s="215" t="s">
        <v>44</v>
      </c>
      <c r="B50" s="221" t="s">
        <v>53</v>
      </c>
      <c r="C50" s="216">
        <v>500</v>
      </c>
      <c r="D50" s="200" t="s">
        <v>19</v>
      </c>
      <c r="E50" s="222">
        <v>20</v>
      </c>
      <c r="F50" s="202">
        <f>C50*E50</f>
        <v>10000</v>
      </c>
      <c r="G50" s="217">
        <v>0</v>
      </c>
      <c r="H50" s="208">
        <v>0</v>
      </c>
      <c r="I50" s="212">
        <v>0</v>
      </c>
      <c r="J50" s="203">
        <f>I50/C50</f>
        <v>0</v>
      </c>
      <c r="K50" s="204">
        <f>G50*E50</f>
        <v>0</v>
      </c>
      <c r="L50" s="204">
        <v>0</v>
      </c>
      <c r="M50" s="209">
        <f>L50+K50</f>
        <v>0</v>
      </c>
    </row>
    <row r="51" spans="1:13" s="18" customFormat="1" ht="8" customHeight="1">
      <c r="A51" s="215"/>
      <c r="B51" s="221"/>
      <c r="C51" s="216"/>
      <c r="D51" s="220"/>
      <c r="E51" s="222"/>
      <c r="F51" s="202"/>
      <c r="G51" s="217"/>
      <c r="H51" s="208"/>
      <c r="I51" s="212"/>
      <c r="J51" s="203"/>
      <c r="K51" s="204"/>
      <c r="L51" s="204"/>
      <c r="M51" s="209"/>
    </row>
    <row r="52" spans="1:13" s="18" customFormat="1" ht="22.25" customHeight="1">
      <c r="A52" s="197" t="s">
        <v>0</v>
      </c>
      <c r="B52" s="198" t="s">
        <v>45</v>
      </c>
      <c r="C52" s="216"/>
      <c r="D52" s="200"/>
      <c r="E52" s="222"/>
      <c r="F52" s="202"/>
      <c r="G52" s="217"/>
      <c r="H52" s="208"/>
      <c r="I52" s="212"/>
      <c r="J52" s="203"/>
      <c r="K52" s="204"/>
      <c r="L52" s="204"/>
      <c r="M52" s="209"/>
    </row>
    <row r="53" spans="1:13" s="18" customFormat="1" ht="12" customHeight="1">
      <c r="A53" s="223"/>
      <c r="B53" s="224"/>
      <c r="C53" s="216"/>
      <c r="D53" s="220"/>
      <c r="E53" s="222"/>
      <c r="F53" s="202"/>
      <c r="G53" s="217"/>
      <c r="H53" s="208"/>
      <c r="I53" s="212"/>
      <c r="J53" s="203"/>
      <c r="K53" s="204"/>
      <c r="L53" s="204"/>
      <c r="M53" s="209"/>
    </row>
    <row r="54" spans="1:13" s="18" customFormat="1" ht="25.25" customHeight="1">
      <c r="A54" s="225" t="s">
        <v>46</v>
      </c>
      <c r="B54" s="221" t="s">
        <v>47</v>
      </c>
      <c r="C54" s="216">
        <v>640</v>
      </c>
      <c r="D54" s="200" t="s">
        <v>19</v>
      </c>
      <c r="E54" s="222">
        <v>8</v>
      </c>
      <c r="F54" s="202">
        <f>C54*E54</f>
        <v>5120</v>
      </c>
      <c r="G54" s="217">
        <v>0</v>
      </c>
      <c r="H54" s="208">
        <v>0</v>
      </c>
      <c r="I54" s="212">
        <f>H54+G54</f>
        <v>0</v>
      </c>
      <c r="J54" s="203">
        <f>I54/C54</f>
        <v>0</v>
      </c>
      <c r="K54" s="204">
        <f>G54*E54</f>
        <v>0</v>
      </c>
      <c r="L54" s="204">
        <f>H54*E54</f>
        <v>0</v>
      </c>
      <c r="M54" s="209">
        <f>L54+K54</f>
        <v>0</v>
      </c>
    </row>
    <row r="55" spans="1:13" s="18" customFormat="1" ht="15" customHeight="1">
      <c r="A55" s="226"/>
      <c r="B55" s="221"/>
      <c r="C55" s="216"/>
      <c r="D55" s="220"/>
      <c r="E55" s="222"/>
      <c r="F55" s="202"/>
      <c r="G55" s="217"/>
      <c r="H55" s="208"/>
      <c r="I55" s="212"/>
      <c r="J55" s="203"/>
      <c r="K55" s="204"/>
      <c r="L55" s="204"/>
      <c r="M55" s="209"/>
    </row>
    <row r="56" spans="1:13" s="19" customFormat="1" ht="24.75" customHeight="1" thickBot="1">
      <c r="A56" s="836" t="s">
        <v>55</v>
      </c>
      <c r="B56" s="837"/>
      <c r="C56" s="227"/>
      <c r="D56" s="228"/>
      <c r="E56" s="229"/>
      <c r="F56" s="230">
        <f>SUM(F15:F55)</f>
        <v>132345</v>
      </c>
      <c r="G56" s="231"/>
      <c r="H56" s="232"/>
      <c r="I56" s="231"/>
      <c r="J56" s="233"/>
      <c r="K56" s="234">
        <f>SUM(K15:K55)</f>
        <v>0</v>
      </c>
      <c r="L56" s="234">
        <f>SUM(L15:L55)</f>
        <v>0</v>
      </c>
      <c r="M56" s="235">
        <f>L56+K56</f>
        <v>0</v>
      </c>
    </row>
    <row r="57" spans="1:13" ht="35" customHeight="1" thickTop="1">
      <c r="A57" s="236"/>
      <c r="B57" s="237" t="s">
        <v>56</v>
      </c>
      <c r="C57" s="238"/>
      <c r="D57" s="239"/>
      <c r="E57" s="239"/>
      <c r="F57" s="240"/>
      <c r="G57" s="240"/>
      <c r="H57" s="240"/>
      <c r="I57" s="240"/>
      <c r="J57" s="240"/>
      <c r="K57" s="239"/>
      <c r="L57" s="239"/>
      <c r="M57" s="241"/>
    </row>
    <row r="58" spans="1:13" s="3" customFormat="1" ht="39" customHeight="1">
      <c r="A58" s="242" t="s">
        <v>0</v>
      </c>
      <c r="B58" s="243" t="s">
        <v>20</v>
      </c>
      <c r="C58" s="244"/>
      <c r="D58" s="245"/>
      <c r="E58" s="246"/>
      <c r="F58" s="247"/>
      <c r="G58" s="246"/>
      <c r="H58" s="248"/>
      <c r="I58" s="246"/>
      <c r="J58" s="249"/>
      <c r="K58" s="250"/>
      <c r="L58" s="250"/>
      <c r="M58" s="251"/>
    </row>
    <row r="59" spans="1:13" s="18" customFormat="1" ht="27" customHeight="1">
      <c r="A59" s="242"/>
      <c r="B59" s="243" t="s">
        <v>66</v>
      </c>
      <c r="C59" s="252"/>
      <c r="D59" s="245"/>
      <c r="E59" s="253"/>
      <c r="F59" s="247"/>
      <c r="G59" s="254"/>
      <c r="H59" s="248"/>
      <c r="I59" s="254"/>
      <c r="J59" s="249"/>
      <c r="K59" s="250"/>
      <c r="L59" s="250"/>
      <c r="M59" s="251"/>
    </row>
    <row r="60" spans="1:13" s="18" customFormat="1" ht="50" customHeight="1">
      <c r="A60" s="255" t="s">
        <v>61</v>
      </c>
      <c r="B60" s="256" t="s">
        <v>150</v>
      </c>
      <c r="C60" s="252">
        <v>5035</v>
      </c>
      <c r="D60" s="245" t="s">
        <v>16</v>
      </c>
      <c r="E60" s="246">
        <v>36</v>
      </c>
      <c r="F60" s="247">
        <f>C60*E60</f>
        <v>181260</v>
      </c>
      <c r="G60" s="246">
        <f>'CUMULATIVE EPOXY TO BOH ROOMS'!I304</f>
        <v>1559.0435124705004</v>
      </c>
      <c r="H60" s="248">
        <f>I60-G60</f>
        <v>336.65840310160002</v>
      </c>
      <c r="I60" s="783">
        <f>'CUMULATIVE EPOXY TO BOH ROOMS'!M304</f>
        <v>1895.7019155721005</v>
      </c>
      <c r="J60" s="249">
        <f>I60/C60</f>
        <v>0.37650484917022847</v>
      </c>
      <c r="K60" s="250">
        <f>G60*E60</f>
        <v>56125.566448938014</v>
      </c>
      <c r="L60" s="250">
        <f>H60*E60</f>
        <v>12119.702511657601</v>
      </c>
      <c r="M60" s="251">
        <f>L60+K60</f>
        <v>68245.268960595611</v>
      </c>
    </row>
    <row r="61" spans="1:13" s="18" customFormat="1" ht="15" customHeight="1">
      <c r="A61" s="255"/>
      <c r="B61" s="256" t="s">
        <v>67</v>
      </c>
      <c r="C61" s="252">
        <v>1989</v>
      </c>
      <c r="D61" s="245" t="s">
        <v>16</v>
      </c>
      <c r="E61" s="246">
        <v>18</v>
      </c>
      <c r="F61" s="247">
        <f>C61*E61</f>
        <v>35802</v>
      </c>
      <c r="G61" s="246">
        <v>0</v>
      </c>
      <c r="H61" s="248">
        <v>0</v>
      </c>
      <c r="I61" s="257">
        <v>0</v>
      </c>
      <c r="J61" s="249">
        <f>I61/C61</f>
        <v>0</v>
      </c>
      <c r="K61" s="250">
        <f>G61*E61</f>
        <v>0</v>
      </c>
      <c r="L61" s="250">
        <f>H61*E61</f>
        <v>0</v>
      </c>
      <c r="M61" s="251">
        <f>L61+K61</f>
        <v>0</v>
      </c>
    </row>
    <row r="62" spans="1:13" s="18" customFormat="1" ht="14.5" customHeight="1">
      <c r="A62" s="255"/>
      <c r="B62" s="256"/>
      <c r="C62" s="252"/>
      <c r="D62" s="245"/>
      <c r="E62" s="246"/>
      <c r="F62" s="247"/>
      <c r="G62" s="254"/>
      <c r="H62" s="248"/>
      <c r="I62" s="257"/>
      <c r="J62" s="249"/>
      <c r="K62" s="250"/>
      <c r="L62" s="250"/>
      <c r="M62" s="251"/>
    </row>
    <row r="63" spans="1:13" s="18" customFormat="1" ht="28.25" customHeight="1">
      <c r="A63" s="242" t="s">
        <v>25</v>
      </c>
      <c r="B63" s="243" t="s">
        <v>17</v>
      </c>
      <c r="C63" s="252" t="s">
        <v>0</v>
      </c>
      <c r="D63" s="245"/>
      <c r="E63" s="246"/>
      <c r="F63" s="247"/>
      <c r="G63" s="254"/>
      <c r="H63" s="248"/>
      <c r="I63" s="257"/>
      <c r="J63" s="249"/>
      <c r="K63" s="250"/>
      <c r="L63" s="250"/>
      <c r="M63" s="251"/>
    </row>
    <row r="64" spans="1:13" s="18" customFormat="1" ht="47.75" customHeight="1">
      <c r="A64" s="255" t="s">
        <v>63</v>
      </c>
      <c r="B64" s="256" t="s">
        <v>150</v>
      </c>
      <c r="C64" s="252">
        <v>3506</v>
      </c>
      <c r="D64" s="245" t="s">
        <v>19</v>
      </c>
      <c r="E64" s="246">
        <v>12</v>
      </c>
      <c r="F64" s="247">
        <f>C64*E64</f>
        <v>42072</v>
      </c>
      <c r="G64" s="254">
        <f>'CUMULATIVE EPOXY TO BOH ROOMS'!J304</f>
        <v>1151.5038580999999</v>
      </c>
      <c r="H64" s="248">
        <f>I64-G64</f>
        <v>106.07122559999993</v>
      </c>
      <c r="I64" s="783">
        <f>'CUMULATIVE EPOXY TO BOH ROOMS'!N304</f>
        <v>1257.5750836999998</v>
      </c>
      <c r="J64" s="249">
        <f>I64/C64</f>
        <v>0.35869226574443808</v>
      </c>
      <c r="K64" s="250">
        <f>G64*E64</f>
        <v>13818.046297199999</v>
      </c>
      <c r="L64" s="250">
        <f>H64*E64</f>
        <v>1272.8547071999992</v>
      </c>
      <c r="M64" s="251">
        <f>L64+K64</f>
        <v>15090.901004399999</v>
      </c>
    </row>
    <row r="65" spans="1:13" s="18" customFormat="1" ht="24.5" customHeight="1">
      <c r="A65" s="255"/>
      <c r="B65" s="256" t="s">
        <v>67</v>
      </c>
      <c r="C65" s="252">
        <v>1480</v>
      </c>
      <c r="D65" s="245" t="s">
        <v>19</v>
      </c>
      <c r="E65" s="246">
        <v>6</v>
      </c>
      <c r="F65" s="247">
        <f>C65*E65</f>
        <v>8880</v>
      </c>
      <c r="G65" s="254">
        <v>0</v>
      </c>
      <c r="H65" s="248">
        <v>0</v>
      </c>
      <c r="I65" s="257">
        <f>H65+G65</f>
        <v>0</v>
      </c>
      <c r="J65" s="249">
        <f>I65/C65</f>
        <v>0</v>
      </c>
      <c r="K65" s="250">
        <f>G65*E65</f>
        <v>0</v>
      </c>
      <c r="L65" s="250">
        <f>H65*E65</f>
        <v>0</v>
      </c>
      <c r="M65" s="251">
        <f>L65+K65</f>
        <v>0</v>
      </c>
    </row>
    <row r="66" spans="1:13" s="18" customFormat="1" ht="9.5" customHeight="1">
      <c r="A66" s="255"/>
      <c r="B66" s="256"/>
      <c r="C66" s="252"/>
      <c r="D66" s="245"/>
      <c r="E66" s="246"/>
      <c r="F66" s="247"/>
      <c r="G66" s="254"/>
      <c r="H66" s="248"/>
      <c r="I66" s="257"/>
      <c r="J66" s="249"/>
      <c r="K66" s="250"/>
      <c r="L66" s="250"/>
      <c r="M66" s="251"/>
    </row>
    <row r="67" spans="1:13" s="18" customFormat="1" ht="32" customHeight="1">
      <c r="A67" s="255"/>
      <c r="B67" s="243" t="s">
        <v>29</v>
      </c>
      <c r="C67" s="252"/>
      <c r="D67" s="245"/>
      <c r="E67" s="246"/>
      <c r="F67" s="247"/>
      <c r="G67" s="254"/>
      <c r="H67" s="248"/>
      <c r="I67" s="257"/>
      <c r="J67" s="249"/>
      <c r="K67" s="250"/>
      <c r="L67" s="250"/>
      <c r="M67" s="251"/>
    </row>
    <row r="68" spans="1:13" s="18" customFormat="1" ht="24" customHeight="1">
      <c r="A68" s="242" t="s">
        <v>0</v>
      </c>
      <c r="B68" s="243" t="s">
        <v>30</v>
      </c>
      <c r="C68" s="252"/>
      <c r="D68" s="245"/>
      <c r="E68" s="246"/>
      <c r="F68" s="247"/>
      <c r="G68" s="254"/>
      <c r="H68" s="248"/>
      <c r="I68" s="257"/>
      <c r="J68" s="249"/>
      <c r="K68" s="250"/>
      <c r="L68" s="250"/>
      <c r="M68" s="251"/>
    </row>
    <row r="69" spans="1:13" s="18" customFormat="1" ht="54" customHeight="1">
      <c r="A69" s="255" t="s">
        <v>62</v>
      </c>
      <c r="B69" s="256" t="s">
        <v>151</v>
      </c>
      <c r="C69" s="252">
        <v>1361</v>
      </c>
      <c r="D69" s="245" t="s">
        <v>16</v>
      </c>
      <c r="E69" s="246">
        <v>36</v>
      </c>
      <c r="F69" s="247">
        <f>C69*E69</f>
        <v>48996</v>
      </c>
      <c r="G69" s="254">
        <v>91.45</v>
      </c>
      <c r="H69" s="784">
        <f>Stairs!G39</f>
        <v>869.62000000000012</v>
      </c>
      <c r="I69" s="257">
        <f>H69+G69</f>
        <v>961.07000000000016</v>
      </c>
      <c r="J69" s="249">
        <f>I69/C69</f>
        <v>0.7061498897869215</v>
      </c>
      <c r="K69" s="250">
        <f>G69*E69</f>
        <v>3292.2000000000003</v>
      </c>
      <c r="L69" s="250">
        <f>(H69*E69)</f>
        <v>31306.320000000003</v>
      </c>
      <c r="M69" s="251">
        <f>L69+K69</f>
        <v>34598.520000000004</v>
      </c>
    </row>
    <row r="70" spans="1:13" s="18" customFormat="1" ht="21.5" customHeight="1">
      <c r="A70" s="255"/>
      <c r="B70" s="256" t="s">
        <v>67</v>
      </c>
      <c r="C70" s="252">
        <v>3170</v>
      </c>
      <c r="D70" s="245" t="s">
        <v>16</v>
      </c>
      <c r="E70" s="246">
        <v>18</v>
      </c>
      <c r="F70" s="247">
        <f>C70*E70</f>
        <v>57060</v>
      </c>
      <c r="G70" s="254">
        <v>96.37</v>
      </c>
      <c r="H70" s="248">
        <v>0</v>
      </c>
      <c r="I70" s="257">
        <f>H70+G70</f>
        <v>96.37</v>
      </c>
      <c r="J70" s="249">
        <f>I70/C70</f>
        <v>3.0400630914826501E-2</v>
      </c>
      <c r="K70" s="250">
        <f>G70*E70</f>
        <v>1734.66</v>
      </c>
      <c r="L70" s="250">
        <f>H70*E70</f>
        <v>0</v>
      </c>
      <c r="M70" s="251">
        <f>L70+K70</f>
        <v>1734.66</v>
      </c>
    </row>
    <row r="71" spans="1:13" s="18" customFormat="1" ht="24" customHeight="1">
      <c r="A71" s="258"/>
      <c r="B71" s="256" t="s">
        <v>68</v>
      </c>
      <c r="C71" s="252">
        <v>675</v>
      </c>
      <c r="D71" s="245" t="s">
        <v>16</v>
      </c>
      <c r="E71" s="246">
        <v>18</v>
      </c>
      <c r="F71" s="247">
        <f>C71*E71</f>
        <v>12150</v>
      </c>
      <c r="G71" s="254"/>
      <c r="H71" s="248"/>
      <c r="I71" s="257"/>
      <c r="J71" s="249"/>
      <c r="K71" s="250"/>
      <c r="L71" s="250"/>
      <c r="M71" s="251"/>
    </row>
    <row r="72" spans="1:13" s="18" customFormat="1" ht="10.25" customHeight="1">
      <c r="A72" s="255"/>
      <c r="B72" s="256"/>
      <c r="C72" s="259"/>
      <c r="D72" s="245"/>
      <c r="E72" s="246"/>
      <c r="F72" s="247"/>
      <c r="G72" s="254"/>
      <c r="H72" s="260"/>
      <c r="I72" s="257"/>
      <c r="J72" s="249"/>
      <c r="K72" s="250"/>
      <c r="L72" s="250"/>
      <c r="M72" s="251"/>
    </row>
    <row r="73" spans="1:13" s="19" customFormat="1" ht="42" customHeight="1" thickBot="1">
      <c r="A73" s="836" t="s">
        <v>146</v>
      </c>
      <c r="B73" s="837"/>
      <c r="C73" s="227"/>
      <c r="D73" s="228"/>
      <c r="E73" s="229"/>
      <c r="F73" s="230">
        <f>SUM(F58:F72)</f>
        <v>386220</v>
      </c>
      <c r="G73" s="840" t="s">
        <v>0</v>
      </c>
      <c r="H73" s="841"/>
      <c r="I73" s="842"/>
      <c r="J73" s="233"/>
      <c r="K73" s="234">
        <f>SUM(K56:K72)</f>
        <v>74970.47274613801</v>
      </c>
      <c r="L73" s="234">
        <f>SUM(L56:L72)</f>
        <v>44698.877218857604</v>
      </c>
      <c r="M73" s="235">
        <f>L73+K73</f>
        <v>119669.34996499561</v>
      </c>
    </row>
    <row r="74" spans="1:13" s="19" customFormat="1" ht="24.75" customHeight="1" thickTop="1">
      <c r="A74" s="261"/>
      <c r="B74" s="305"/>
      <c r="C74" s="262"/>
      <c r="D74" s="263"/>
      <c r="E74" s="264"/>
      <c r="F74" s="265"/>
      <c r="G74" s="266"/>
      <c r="H74" s="267"/>
      <c r="I74" s="266"/>
      <c r="J74" s="268"/>
      <c r="K74" s="269"/>
      <c r="L74" s="269"/>
      <c r="M74" s="270"/>
    </row>
    <row r="75" spans="1:13" s="19" customFormat="1" ht="24.75" customHeight="1">
      <c r="A75" s="261"/>
      <c r="B75" s="305"/>
      <c r="C75" s="262"/>
      <c r="D75" s="263"/>
      <c r="E75" s="264"/>
      <c r="F75" s="265"/>
      <c r="G75" s="266"/>
      <c r="H75" s="267"/>
      <c r="I75" s="266"/>
      <c r="J75" s="268"/>
      <c r="K75" s="269"/>
      <c r="L75" s="269"/>
      <c r="M75" s="270"/>
    </row>
    <row r="76" spans="1:13" s="19" customFormat="1" ht="24.75" customHeight="1">
      <c r="A76" s="261"/>
      <c r="B76" s="305"/>
      <c r="C76" s="262"/>
      <c r="D76" s="263"/>
      <c r="E76" s="264"/>
      <c r="F76" s="265"/>
      <c r="G76" s="266"/>
      <c r="H76" s="267"/>
      <c r="I76" s="266"/>
      <c r="J76" s="268"/>
      <c r="K76" s="269"/>
      <c r="L76" s="269"/>
      <c r="M76" s="270"/>
    </row>
    <row r="77" spans="1:13" s="19" customFormat="1" ht="24.75" customHeight="1" thickBot="1">
      <c r="A77" s="261"/>
      <c r="B77" s="305"/>
      <c r="C77" s="262"/>
      <c r="D77" s="263"/>
      <c r="E77" s="264"/>
      <c r="F77" s="265"/>
      <c r="G77" s="266"/>
      <c r="H77" s="267"/>
      <c r="I77" s="266"/>
      <c r="J77" s="268"/>
      <c r="K77" s="269"/>
      <c r="L77" s="269"/>
      <c r="M77" s="270"/>
    </row>
    <row r="78" spans="1:13" s="19" customFormat="1" ht="27" customHeight="1" thickTop="1">
      <c r="A78" s="261"/>
      <c r="B78" s="838" t="s">
        <v>147</v>
      </c>
      <c r="C78" s="262"/>
      <c r="D78" s="263"/>
      <c r="E78" s="264"/>
      <c r="F78" s="265"/>
      <c r="G78" s="266"/>
      <c r="H78" s="267"/>
      <c r="I78" s="266"/>
      <c r="J78" s="268"/>
      <c r="K78" s="269"/>
      <c r="L78" s="269"/>
      <c r="M78" s="270"/>
    </row>
    <row r="79" spans="1:13" ht="19.25" customHeight="1" thickBot="1">
      <c r="A79" s="271"/>
      <c r="B79" s="839"/>
      <c r="C79" s="272"/>
      <c r="D79" s="273"/>
      <c r="E79" s="273"/>
      <c r="F79" s="274"/>
      <c r="G79" s="274"/>
      <c r="H79" s="274"/>
      <c r="I79" s="274"/>
      <c r="J79" s="274"/>
      <c r="K79" s="273"/>
      <c r="L79" s="273"/>
      <c r="M79" s="275"/>
    </row>
    <row r="80" spans="1:13" ht="36" customHeight="1" thickTop="1">
      <c r="A80" s="223"/>
      <c r="B80" s="276" t="s">
        <v>29</v>
      </c>
      <c r="C80" s="216"/>
      <c r="D80" s="220"/>
      <c r="E80" s="222"/>
      <c r="F80" s="202" t="s">
        <v>0</v>
      </c>
      <c r="G80" s="201"/>
      <c r="H80" s="201"/>
      <c r="I80" s="201"/>
      <c r="J80" s="203"/>
      <c r="K80" s="204"/>
      <c r="L80" s="204"/>
      <c r="M80" s="196"/>
    </row>
    <row r="81" spans="1:13" ht="18.5" customHeight="1">
      <c r="A81" s="223"/>
      <c r="B81" s="224" t="s">
        <v>48</v>
      </c>
      <c r="C81" s="216"/>
      <c r="D81" s="220"/>
      <c r="E81" s="222"/>
      <c r="F81" s="202"/>
      <c r="G81" s="207"/>
      <c r="H81" s="208"/>
      <c r="I81" s="212"/>
      <c r="J81" s="203"/>
      <c r="K81" s="204"/>
      <c r="L81" s="204"/>
      <c r="M81" s="209"/>
    </row>
    <row r="82" spans="1:13" ht="18.5" customHeight="1">
      <c r="A82" s="223"/>
      <c r="B82" s="224" t="s">
        <v>54</v>
      </c>
      <c r="C82" s="216"/>
      <c r="D82" s="220"/>
      <c r="E82" s="222"/>
      <c r="F82" s="202"/>
      <c r="G82" s="201"/>
      <c r="H82" s="208"/>
      <c r="I82" s="201"/>
      <c r="J82" s="203"/>
      <c r="K82" s="204"/>
      <c r="L82" s="204"/>
      <c r="M82" s="209"/>
    </row>
    <row r="83" spans="1:13" ht="9" customHeight="1">
      <c r="A83" s="223"/>
      <c r="B83" s="224"/>
      <c r="C83" s="216"/>
      <c r="D83" s="220"/>
      <c r="E83" s="222"/>
      <c r="F83" s="202"/>
      <c r="G83" s="201"/>
      <c r="H83" s="208"/>
      <c r="I83" s="201"/>
      <c r="J83" s="203"/>
      <c r="K83" s="204"/>
      <c r="L83" s="204"/>
      <c r="M83" s="209"/>
    </row>
    <row r="84" spans="1:13" ht="46.5">
      <c r="A84" s="215" t="s">
        <v>144</v>
      </c>
      <c r="B84" s="221" t="s">
        <v>152</v>
      </c>
      <c r="C84" s="216">
        <v>1681.05</v>
      </c>
      <c r="D84" s="200" t="s">
        <v>16</v>
      </c>
      <c r="E84" s="222">
        <v>155</v>
      </c>
      <c r="F84" s="202">
        <f>C84*E84</f>
        <v>260562.75</v>
      </c>
      <c r="G84" s="201">
        <f>'Cumulative UCRETE Flooring'!M97</f>
        <v>866.02262220499972</v>
      </c>
      <c r="H84" s="208">
        <f>I84-G84</f>
        <v>12.289999999999964</v>
      </c>
      <c r="I84" s="785">
        <f>'Cumulative UCRETE Flooring'!AE97</f>
        <v>878.31262220499968</v>
      </c>
      <c r="J84" s="203">
        <f>I84/C84</f>
        <v>0.52247858315041174</v>
      </c>
      <c r="K84" s="204">
        <f>G84*E84</f>
        <v>134233.50644177495</v>
      </c>
      <c r="L84" s="204">
        <f>H84*E84</f>
        <v>1904.9499999999944</v>
      </c>
      <c r="M84" s="209">
        <f>L84+K84</f>
        <v>136138.45644177494</v>
      </c>
    </row>
    <row r="85" spans="1:13" ht="15.5">
      <c r="A85" s="215"/>
      <c r="B85" s="221"/>
      <c r="C85" s="216"/>
      <c r="D85" s="220"/>
      <c r="E85" s="222"/>
      <c r="F85" s="202"/>
      <c r="G85" s="201"/>
      <c r="H85" s="208"/>
      <c r="I85" s="212"/>
      <c r="J85" s="203"/>
      <c r="K85" s="204"/>
      <c r="L85" s="204"/>
      <c r="M85" s="209"/>
    </row>
    <row r="86" spans="1:13" ht="15.5">
      <c r="A86" s="223"/>
      <c r="B86" s="224"/>
      <c r="C86" s="216"/>
      <c r="D86" s="220"/>
      <c r="E86" s="222"/>
      <c r="F86" s="202"/>
      <c r="G86" s="207"/>
      <c r="H86" s="208"/>
      <c r="I86" s="207"/>
      <c r="J86" s="203"/>
      <c r="K86" s="204"/>
      <c r="L86" s="204"/>
      <c r="M86" s="209"/>
    </row>
    <row r="87" spans="1:13" ht="31">
      <c r="A87" s="215" t="s">
        <v>134</v>
      </c>
      <c r="B87" s="221" t="s">
        <v>135</v>
      </c>
      <c r="C87" s="216">
        <v>160</v>
      </c>
      <c r="D87" s="200" t="s">
        <v>16</v>
      </c>
      <c r="E87" s="222">
        <v>45</v>
      </c>
      <c r="F87" s="202">
        <f>E87*C87</f>
        <v>7200</v>
      </c>
      <c r="G87" s="201">
        <v>191.06</v>
      </c>
      <c r="H87" s="786">
        <f>50.42*0.5</f>
        <v>25.21</v>
      </c>
      <c r="I87" s="212">
        <v>241.48</v>
      </c>
      <c r="J87" s="203">
        <f>I87/C87</f>
        <v>1.50925</v>
      </c>
      <c r="K87" s="204">
        <f>G87*E87</f>
        <v>8597.7000000000007</v>
      </c>
      <c r="L87" s="204">
        <f>H87*E87</f>
        <v>1134.45</v>
      </c>
      <c r="M87" s="209">
        <f>L87+K87</f>
        <v>9732.1500000000015</v>
      </c>
    </row>
    <row r="88" spans="1:13" ht="15.5">
      <c r="A88" s="215"/>
      <c r="B88" s="221"/>
      <c r="C88" s="216"/>
      <c r="D88" s="220"/>
      <c r="E88" s="222"/>
      <c r="F88" s="202"/>
      <c r="G88" s="201"/>
      <c r="H88" s="208"/>
      <c r="I88" s="212"/>
      <c r="J88" s="203"/>
      <c r="K88" s="204"/>
      <c r="L88" s="204"/>
      <c r="M88" s="209"/>
    </row>
    <row r="89" spans="1:13" ht="15.5">
      <c r="A89" s="215" t="s">
        <v>0</v>
      </c>
      <c r="B89" s="224" t="s">
        <v>17</v>
      </c>
      <c r="C89" s="216"/>
      <c r="D89" s="220"/>
      <c r="E89" s="222"/>
      <c r="F89" s="202"/>
      <c r="G89" s="207"/>
      <c r="H89" s="208"/>
      <c r="I89" s="212"/>
      <c r="J89" s="203"/>
      <c r="K89" s="204"/>
      <c r="L89" s="204"/>
      <c r="M89" s="209"/>
    </row>
    <row r="90" spans="1:13" ht="15.5">
      <c r="A90" s="215"/>
      <c r="B90" s="221"/>
      <c r="C90" s="216"/>
      <c r="D90" s="220"/>
      <c r="E90" s="222"/>
      <c r="F90" s="202"/>
      <c r="G90" s="207"/>
      <c r="H90" s="208"/>
      <c r="I90" s="212"/>
      <c r="J90" s="203"/>
      <c r="K90" s="204"/>
      <c r="L90" s="204"/>
      <c r="M90" s="209"/>
    </row>
    <row r="91" spans="1:13" ht="47" customHeight="1">
      <c r="A91" s="215" t="s">
        <v>145</v>
      </c>
      <c r="B91" s="221" t="s">
        <v>153</v>
      </c>
      <c r="C91" s="216">
        <v>1775.48</v>
      </c>
      <c r="D91" s="200" t="s">
        <v>19</v>
      </c>
      <c r="E91" s="222">
        <v>46</v>
      </c>
      <c r="F91" s="202">
        <f>C91*E91</f>
        <v>81672.08</v>
      </c>
      <c r="G91" s="207">
        <f>'Cumulative UCRETE Flooring'!N97</f>
        <v>759.60261800000001</v>
      </c>
      <c r="H91" s="208">
        <f>I91-G91</f>
        <v>13.549999999999955</v>
      </c>
      <c r="I91" s="785">
        <f>'Cumulative UCRETE Flooring'!AF97</f>
        <v>773.15261799999996</v>
      </c>
      <c r="J91" s="203">
        <f>I91/C91</f>
        <v>0.43546118120170318</v>
      </c>
      <c r="K91" s="204">
        <f>G91*E91</f>
        <v>34941.720428000001</v>
      </c>
      <c r="L91" s="204">
        <f>H91*E91</f>
        <v>623.29999999999791</v>
      </c>
      <c r="M91" s="209">
        <f>L91+K91</f>
        <v>35565.020427999996</v>
      </c>
    </row>
    <row r="92" spans="1:13" ht="15.5">
      <c r="A92" s="215"/>
      <c r="B92" s="221"/>
      <c r="C92" s="216"/>
      <c r="D92" s="220"/>
      <c r="E92" s="222"/>
      <c r="F92" s="202"/>
      <c r="G92" s="207"/>
      <c r="H92" s="208"/>
      <c r="I92" s="212"/>
      <c r="J92" s="203"/>
      <c r="K92" s="204"/>
      <c r="L92" s="204"/>
      <c r="M92" s="209"/>
    </row>
    <row r="93" spans="1:13" ht="37.25" customHeight="1">
      <c r="A93" s="215" t="s">
        <v>136</v>
      </c>
      <c r="B93" s="221" t="s">
        <v>137</v>
      </c>
      <c r="C93" s="216">
        <v>150</v>
      </c>
      <c r="D93" s="200" t="s">
        <v>19</v>
      </c>
      <c r="E93" s="222">
        <v>14</v>
      </c>
      <c r="F93" s="202">
        <f>C93*E93</f>
        <v>2100</v>
      </c>
      <c r="G93" s="207">
        <v>202.28</v>
      </c>
      <c r="H93" s="786">
        <f>54.45*0.5</f>
        <v>27.225000000000001</v>
      </c>
      <c r="I93" s="212">
        <v>256.73</v>
      </c>
      <c r="J93" s="203">
        <f>I93/C93</f>
        <v>1.7115333333333334</v>
      </c>
      <c r="K93" s="204">
        <f>G93*E93</f>
        <v>2831.92</v>
      </c>
      <c r="L93" s="204">
        <f>H93*E93</f>
        <v>381.15000000000003</v>
      </c>
      <c r="M93" s="209">
        <f>L93+K93</f>
        <v>3213.07</v>
      </c>
    </row>
    <row r="94" spans="1:13" ht="15.5">
      <c r="A94" s="215"/>
      <c r="B94" s="221"/>
      <c r="C94" s="277"/>
      <c r="D94" s="220"/>
      <c r="E94" s="222"/>
      <c r="F94" s="202"/>
      <c r="G94" s="207"/>
      <c r="H94" s="208" t="s">
        <v>0</v>
      </c>
      <c r="I94" s="212" t="s">
        <v>0</v>
      </c>
      <c r="J94" s="214" t="s">
        <v>0</v>
      </c>
      <c r="K94" s="204" t="s">
        <v>0</v>
      </c>
      <c r="L94" s="204" t="s">
        <v>0</v>
      </c>
      <c r="M94" s="209" t="s">
        <v>0</v>
      </c>
    </row>
    <row r="95" spans="1:13" ht="22.25" customHeight="1">
      <c r="A95" s="811" t="s">
        <v>138</v>
      </c>
      <c r="B95" s="812"/>
      <c r="C95" s="280"/>
      <c r="D95" s="299"/>
      <c r="E95" s="300"/>
      <c r="F95" s="301">
        <f>SUM(F80:F94)</f>
        <v>351534.83</v>
      </c>
      <c r="G95" s="281"/>
      <c r="H95" s="282"/>
      <c r="I95" s="281"/>
      <c r="J95" s="302"/>
      <c r="K95" s="303">
        <f>SUM(K84:K94)</f>
        <v>180604.84686977498</v>
      </c>
      <c r="L95" s="303">
        <f>SUM(L84:L94)</f>
        <v>4043.8499999999922</v>
      </c>
      <c r="M95" s="304">
        <f>L95+K95</f>
        <v>184648.69686977498</v>
      </c>
    </row>
    <row r="96" spans="1:13" s="173" customFormat="1" ht="15.65" customHeight="1">
      <c r="A96" s="278"/>
      <c r="B96" s="279"/>
      <c r="C96" s="262"/>
      <c r="D96" s="263"/>
      <c r="E96" s="264"/>
      <c r="F96" s="265"/>
      <c r="G96" s="266"/>
      <c r="H96" s="267"/>
      <c r="I96" s="266"/>
      <c r="J96" s="268"/>
      <c r="K96" s="269"/>
      <c r="L96" s="269"/>
      <c r="M96" s="270"/>
    </row>
    <row r="97" spans="1:13" s="173" customFormat="1" ht="6" customHeight="1" thickBot="1">
      <c r="A97" s="278"/>
      <c r="B97" s="279"/>
      <c r="C97" s="262"/>
      <c r="D97" s="263"/>
      <c r="E97" s="264"/>
      <c r="F97" s="265"/>
      <c r="G97" s="266"/>
      <c r="H97" s="267"/>
      <c r="I97" s="266"/>
      <c r="J97" s="268"/>
      <c r="K97" s="269"/>
      <c r="L97" s="269"/>
      <c r="M97" s="270"/>
    </row>
    <row r="98" spans="1:13" ht="15.65" customHeight="1" thickTop="1">
      <c r="A98" s="261"/>
      <c r="B98" s="838" t="s">
        <v>628</v>
      </c>
      <c r="C98" s="262"/>
      <c r="D98" s="263"/>
      <c r="E98" s="264"/>
      <c r="F98" s="265"/>
      <c r="G98" s="266"/>
      <c r="H98" s="267"/>
      <c r="I98" s="266"/>
      <c r="J98" s="268"/>
      <c r="K98" s="269"/>
      <c r="L98" s="269"/>
      <c r="M98" s="270"/>
    </row>
    <row r="99" spans="1:13" ht="15.65" customHeight="1" thickBot="1">
      <c r="A99" s="271"/>
      <c r="B99" s="839"/>
      <c r="C99" s="272"/>
      <c r="D99" s="273"/>
      <c r="E99" s="273"/>
      <c r="F99" s="274"/>
      <c r="G99" s="274"/>
      <c r="H99" s="274"/>
      <c r="I99" s="274"/>
      <c r="J99" s="274"/>
      <c r="K99" s="273"/>
      <c r="L99" s="273"/>
      <c r="M99" s="275"/>
    </row>
    <row r="100" spans="1:13" ht="25.75" customHeight="1" thickTop="1">
      <c r="A100" s="223">
        <v>9</v>
      </c>
      <c r="B100" s="638" t="s">
        <v>629</v>
      </c>
      <c r="C100" s="216"/>
      <c r="D100" s="220"/>
      <c r="E100" s="222"/>
      <c r="F100" s="202" t="s">
        <v>0</v>
      </c>
      <c r="G100" s="201"/>
      <c r="H100" s="201"/>
      <c r="I100" s="201"/>
      <c r="J100" s="203"/>
      <c r="K100" s="204"/>
      <c r="L100" s="204"/>
      <c r="M100" s="196"/>
    </row>
    <row r="101" spans="1:13" ht="15.65" customHeight="1">
      <c r="A101" s="223"/>
      <c r="B101" s="224"/>
      <c r="C101" s="216"/>
      <c r="D101" s="220"/>
      <c r="E101" s="222"/>
      <c r="F101" s="202"/>
      <c r="G101" s="207"/>
      <c r="H101" s="208"/>
      <c r="I101" s="212"/>
      <c r="J101" s="203"/>
      <c r="K101" s="204"/>
      <c r="L101" s="204"/>
      <c r="M101" s="209"/>
    </row>
    <row r="102" spans="1:13" ht="27.65" customHeight="1">
      <c r="A102" s="215" t="s">
        <v>637</v>
      </c>
      <c r="B102" s="221" t="s">
        <v>630</v>
      </c>
      <c r="C102" s="216">
        <v>12000</v>
      </c>
      <c r="D102" s="200" t="s">
        <v>16</v>
      </c>
      <c r="E102" s="222">
        <v>3</v>
      </c>
      <c r="F102" s="202">
        <f>E102*C102</f>
        <v>36000</v>
      </c>
      <c r="G102" s="201">
        <v>0</v>
      </c>
      <c r="H102" s="787">
        <f>'Carpark coating'!F10</f>
        <v>2097.0099999999998</v>
      </c>
      <c r="I102" s="212">
        <f>H102+G102</f>
        <v>2097.0099999999998</v>
      </c>
      <c r="J102" s="203">
        <f t="shared" ref="J102" si="0">I102/C102</f>
        <v>0.17475083333333333</v>
      </c>
      <c r="K102" s="204">
        <f t="shared" ref="K102" si="1">G102*E102</f>
        <v>0</v>
      </c>
      <c r="L102" s="204">
        <f t="shared" ref="L102" si="2">H102*E102</f>
        <v>6291.0299999999988</v>
      </c>
      <c r="M102" s="209">
        <f t="shared" ref="M102" si="3">L102+K102</f>
        <v>6291.0299999999988</v>
      </c>
    </row>
    <row r="103" spans="1:13" ht="15.65" customHeight="1">
      <c r="A103" s="223"/>
      <c r="B103" s="221"/>
      <c r="C103" s="216"/>
      <c r="D103" s="220"/>
      <c r="E103" s="222"/>
      <c r="F103" s="202"/>
      <c r="G103" s="201" t="s">
        <v>0</v>
      </c>
      <c r="H103" s="208" t="s">
        <v>0</v>
      </c>
      <c r="I103" s="212" t="s">
        <v>0</v>
      </c>
      <c r="J103" s="203" t="s">
        <v>0</v>
      </c>
      <c r="K103" s="204" t="s">
        <v>0</v>
      </c>
      <c r="L103" s="204" t="s">
        <v>0</v>
      </c>
      <c r="M103" s="209" t="s">
        <v>0</v>
      </c>
    </row>
    <row r="104" spans="1:13" ht="30" customHeight="1">
      <c r="A104" s="215" t="s">
        <v>638</v>
      </c>
      <c r="B104" s="221" t="s">
        <v>631</v>
      </c>
      <c r="C104" s="216">
        <v>1530</v>
      </c>
      <c r="D104" s="200" t="s">
        <v>16</v>
      </c>
      <c r="E104" s="222">
        <v>12</v>
      </c>
      <c r="F104" s="202">
        <f>E104*C104</f>
        <v>18360</v>
      </c>
      <c r="G104" s="201">
        <v>0</v>
      </c>
      <c r="H104" s="208">
        <v>0</v>
      </c>
      <c r="I104" s="212">
        <f>H104+G104</f>
        <v>0</v>
      </c>
      <c r="J104" s="203">
        <f>I104/C104</f>
        <v>0</v>
      </c>
      <c r="K104" s="204">
        <f>G104*E104</f>
        <v>0</v>
      </c>
      <c r="L104" s="204">
        <f>H104*E104</f>
        <v>0</v>
      </c>
      <c r="M104" s="209">
        <f>L104+K104</f>
        <v>0</v>
      </c>
    </row>
    <row r="105" spans="1:13" ht="15" customHeight="1">
      <c r="A105" s="223"/>
      <c r="B105" s="221"/>
      <c r="C105" s="216"/>
      <c r="D105" s="220"/>
      <c r="E105" s="222"/>
      <c r="F105" s="202"/>
      <c r="G105" s="207"/>
      <c r="H105" s="208"/>
      <c r="I105" s="207"/>
      <c r="J105" s="203"/>
      <c r="K105" s="204"/>
      <c r="L105" s="204"/>
      <c r="M105" s="209"/>
    </row>
    <row r="106" spans="1:13" ht="30" customHeight="1">
      <c r="A106" s="215" t="s">
        <v>639</v>
      </c>
      <c r="B106" s="221" t="s">
        <v>632</v>
      </c>
      <c r="C106" s="216">
        <v>8000</v>
      </c>
      <c r="D106" s="200" t="s">
        <v>16</v>
      </c>
      <c r="E106" s="222">
        <v>30</v>
      </c>
      <c r="F106" s="202">
        <f>E106*C106</f>
        <v>240000</v>
      </c>
      <c r="G106" s="201">
        <v>0</v>
      </c>
      <c r="H106" s="787">
        <f>'Carpark coating'!F12</f>
        <v>1160.76</v>
      </c>
      <c r="I106" s="212">
        <f>H106+G106</f>
        <v>1160.76</v>
      </c>
      <c r="J106" s="203">
        <f>I106/C106</f>
        <v>0.145095</v>
      </c>
      <c r="K106" s="204">
        <f>G106*E106</f>
        <v>0</v>
      </c>
      <c r="L106" s="204">
        <f>H106*E106</f>
        <v>34822.800000000003</v>
      </c>
      <c r="M106" s="209">
        <f>L106+K106</f>
        <v>34822.800000000003</v>
      </c>
    </row>
    <row r="107" spans="1:13" ht="14.4" customHeight="1">
      <c r="A107" s="215"/>
      <c r="B107" s="221"/>
      <c r="C107" s="216"/>
      <c r="D107" s="220"/>
      <c r="E107" s="222"/>
      <c r="F107" s="202"/>
      <c r="G107" s="201"/>
      <c r="H107" s="208"/>
      <c r="I107" s="212"/>
      <c r="J107" s="203" t="s">
        <v>0</v>
      </c>
      <c r="K107" s="204"/>
      <c r="L107" s="204"/>
      <c r="M107" s="209"/>
    </row>
    <row r="108" spans="1:13" ht="30" customHeight="1">
      <c r="A108" s="215" t="s">
        <v>640</v>
      </c>
      <c r="B108" s="221" t="s">
        <v>633</v>
      </c>
      <c r="C108" s="216">
        <v>10000</v>
      </c>
      <c r="D108" s="200" t="s">
        <v>16</v>
      </c>
      <c r="E108" s="222">
        <v>30</v>
      </c>
      <c r="F108" s="202">
        <f>E108*C108</f>
        <v>300000</v>
      </c>
      <c r="G108" s="207"/>
      <c r="H108" s="787">
        <f>'Carpark coating'!F13</f>
        <v>936.25</v>
      </c>
      <c r="I108" s="212">
        <f>H108+G108</f>
        <v>936.25</v>
      </c>
      <c r="J108" s="203">
        <f t="shared" ref="J108:J112" si="4">I108/C108</f>
        <v>9.3625E-2</v>
      </c>
      <c r="K108" s="204"/>
      <c r="L108" s="204">
        <f>H108*E108</f>
        <v>28087.5</v>
      </c>
      <c r="M108" s="209">
        <f>L108+K108</f>
        <v>28087.5</v>
      </c>
    </row>
    <row r="109" spans="1:13" ht="15" customHeight="1">
      <c r="A109" s="215"/>
      <c r="B109" s="221"/>
      <c r="C109" s="216"/>
      <c r="D109" s="220"/>
      <c r="E109" s="222"/>
      <c r="F109" s="202"/>
      <c r="G109" s="207"/>
      <c r="H109" s="208"/>
      <c r="I109" s="212"/>
      <c r="J109" s="203" t="s">
        <v>0</v>
      </c>
      <c r="K109" s="204"/>
      <c r="L109" s="204"/>
      <c r="M109" s="209"/>
    </row>
    <row r="110" spans="1:13" ht="30" customHeight="1">
      <c r="A110" s="215" t="s">
        <v>641</v>
      </c>
      <c r="B110" s="221" t="s">
        <v>634</v>
      </c>
      <c r="C110" s="216">
        <v>532</v>
      </c>
      <c r="D110" s="200" t="s">
        <v>16</v>
      </c>
      <c r="E110" s="222">
        <v>30</v>
      </c>
      <c r="F110" s="202">
        <f>E110*C110</f>
        <v>15960</v>
      </c>
      <c r="G110" s="207">
        <v>0</v>
      </c>
      <c r="H110" s="208">
        <v>0</v>
      </c>
      <c r="I110" s="212">
        <f>H110+G110</f>
        <v>0</v>
      </c>
      <c r="J110" s="203">
        <f t="shared" si="4"/>
        <v>0</v>
      </c>
      <c r="K110" s="204">
        <f>G110*E110</f>
        <v>0</v>
      </c>
      <c r="L110" s="204">
        <f>H110*E110</f>
        <v>0</v>
      </c>
      <c r="M110" s="209">
        <f>L110+K110</f>
        <v>0</v>
      </c>
    </row>
    <row r="111" spans="1:13" ht="15" customHeight="1">
      <c r="A111" s="215"/>
      <c r="B111" s="221"/>
      <c r="C111" s="216"/>
      <c r="D111" s="220"/>
      <c r="E111" s="222"/>
      <c r="F111" s="202"/>
      <c r="G111" s="207"/>
      <c r="H111" s="208"/>
      <c r="I111" s="212"/>
      <c r="J111" s="203" t="s">
        <v>0</v>
      </c>
      <c r="K111" s="204"/>
      <c r="L111" s="204"/>
      <c r="M111" s="209"/>
    </row>
    <row r="112" spans="1:13" ht="30" customHeight="1">
      <c r="A112" s="215" t="s">
        <v>642</v>
      </c>
      <c r="B112" s="221" t="s">
        <v>635</v>
      </c>
      <c r="C112" s="216">
        <v>1050</v>
      </c>
      <c r="D112" s="200" t="s">
        <v>16</v>
      </c>
      <c r="E112" s="222">
        <v>95</v>
      </c>
      <c r="F112" s="202">
        <f>E112*C112</f>
        <v>99750</v>
      </c>
      <c r="G112" s="207">
        <v>0</v>
      </c>
      <c r="H112" s="208">
        <v>0</v>
      </c>
      <c r="I112" s="212">
        <f>H112+G112</f>
        <v>0</v>
      </c>
      <c r="J112" s="203">
        <f t="shared" si="4"/>
        <v>0</v>
      </c>
      <c r="K112" s="204">
        <f>G112*E112</f>
        <v>0</v>
      </c>
      <c r="L112" s="204">
        <f>H112*E112</f>
        <v>0</v>
      </c>
      <c r="M112" s="209">
        <f>L112+K112</f>
        <v>0</v>
      </c>
    </row>
    <row r="113" spans="1:13" ht="15.65" customHeight="1">
      <c r="A113" s="215"/>
      <c r="B113" s="221"/>
      <c r="C113" s="216"/>
      <c r="D113" s="220"/>
      <c r="E113" s="222"/>
      <c r="F113" s="202"/>
      <c r="G113" s="207"/>
      <c r="H113" s="208"/>
      <c r="I113" s="212"/>
      <c r="J113" s="203" t="s">
        <v>0</v>
      </c>
      <c r="K113" s="204"/>
      <c r="L113" s="204"/>
      <c r="M113" s="209"/>
    </row>
    <row r="114" spans="1:13" ht="30" customHeight="1">
      <c r="A114" s="215" t="s">
        <v>643</v>
      </c>
      <c r="B114" s="221" t="s">
        <v>636</v>
      </c>
      <c r="C114" s="216">
        <v>1</v>
      </c>
      <c r="D114" s="220" t="s">
        <v>148</v>
      </c>
      <c r="E114" s="639">
        <v>54000</v>
      </c>
      <c r="F114" s="202">
        <f>E114*C114</f>
        <v>54000</v>
      </c>
      <c r="G114" s="207">
        <v>0</v>
      </c>
      <c r="H114" s="208">
        <f>'Carpark coating'!F16</f>
        <v>0.1</v>
      </c>
      <c r="I114" s="212"/>
      <c r="J114" s="203">
        <f>H114/C114</f>
        <v>0.1</v>
      </c>
      <c r="K114" s="204"/>
      <c r="L114" s="204"/>
      <c r="M114" s="209"/>
    </row>
    <row r="115" spans="1:13" ht="11.4" customHeight="1">
      <c r="A115" s="215"/>
      <c r="B115" s="221" t="s">
        <v>0</v>
      </c>
      <c r="C115" s="277"/>
      <c r="D115" s="220"/>
      <c r="E115" s="222"/>
      <c r="F115" s="202"/>
      <c r="G115" s="207"/>
      <c r="H115" s="208" t="s">
        <v>0</v>
      </c>
      <c r="I115" s="212" t="s">
        <v>0</v>
      </c>
      <c r="J115" s="214" t="s">
        <v>0</v>
      </c>
      <c r="K115" s="204" t="s">
        <v>0</v>
      </c>
      <c r="L115" s="204" t="s">
        <v>0</v>
      </c>
      <c r="M115" s="209" t="s">
        <v>0</v>
      </c>
    </row>
    <row r="116" spans="1:13" ht="27.65" customHeight="1" thickBot="1">
      <c r="A116" s="843" t="s">
        <v>627</v>
      </c>
      <c r="B116" s="844"/>
      <c r="C116" s="227"/>
      <c r="D116" s="228"/>
      <c r="E116" s="229"/>
      <c r="F116" s="230">
        <f>SUM(F102:F115)</f>
        <v>764070</v>
      </c>
      <c r="G116" s="231"/>
      <c r="H116" s="232"/>
      <c r="I116" s="231"/>
      <c r="J116" s="233"/>
      <c r="K116" s="234">
        <f>SUM(K104:K115)</f>
        <v>0</v>
      </c>
      <c r="L116" s="234">
        <f>SUM(L104:L115)</f>
        <v>62910.3</v>
      </c>
      <c r="M116" s="640">
        <f>L116+K116</f>
        <v>62910.3</v>
      </c>
    </row>
    <row r="117" spans="1:13" ht="16" thickTop="1">
      <c r="A117" s="278"/>
      <c r="B117" s="279"/>
      <c r="C117" s="262"/>
      <c r="D117" s="263"/>
      <c r="E117" s="264"/>
      <c r="F117" s="265"/>
      <c r="G117" s="266"/>
      <c r="H117" s="267"/>
      <c r="I117" s="266"/>
      <c r="J117" s="268"/>
      <c r="K117" s="269"/>
      <c r="L117" s="269"/>
      <c r="M117" s="270"/>
    </row>
    <row r="118" spans="1:13" ht="31.5" thickBot="1">
      <c r="A118" s="294"/>
      <c r="B118" s="294" t="s">
        <v>149</v>
      </c>
      <c r="C118" s="227">
        <v>1</v>
      </c>
      <c r="D118" s="295" t="s">
        <v>148</v>
      </c>
      <c r="E118" s="232">
        <v>51944.800000000003</v>
      </c>
      <c r="F118" s="296">
        <f>E118</f>
        <v>51944.800000000003</v>
      </c>
      <c r="G118" s="231" t="s">
        <v>0</v>
      </c>
      <c r="H118" s="232"/>
      <c r="I118" s="231"/>
      <c r="J118" s="297"/>
      <c r="K118" s="298">
        <f>F118</f>
        <v>51944.800000000003</v>
      </c>
      <c r="L118" s="298"/>
      <c r="M118" s="298">
        <f>F118</f>
        <v>51944.800000000003</v>
      </c>
    </row>
    <row r="119" spans="1:13" ht="16" thickTop="1">
      <c r="A119" s="271"/>
      <c r="B119" s="283"/>
      <c r="C119" s="272"/>
      <c r="D119" s="273"/>
      <c r="E119" s="273"/>
      <c r="F119" s="274"/>
      <c r="G119" s="274"/>
      <c r="H119" s="274"/>
      <c r="I119" s="274"/>
      <c r="J119" s="274"/>
      <c r="K119" s="273"/>
      <c r="L119" s="273"/>
      <c r="M119" s="284"/>
    </row>
    <row r="120" spans="1:13" ht="29" customHeight="1" thickBot="1">
      <c r="A120" s="813" t="s">
        <v>64</v>
      </c>
      <c r="B120" s="814"/>
      <c r="C120" s="285"/>
      <c r="D120" s="286"/>
      <c r="E120" s="287"/>
      <c r="F120" s="288">
        <f>F95+F73+F56+F118+F116</f>
        <v>1686114.6300000001</v>
      </c>
      <c r="G120" s="289"/>
      <c r="H120" s="290"/>
      <c r="I120" s="289"/>
      <c r="J120" s="291"/>
      <c r="K120" s="292">
        <f>K118+K95+K73+K56+K116</f>
        <v>307520.11961591296</v>
      </c>
      <c r="L120" s="292">
        <f>L118+L95+L73+L56+L116</f>
        <v>111653.02721885761</v>
      </c>
      <c r="M120" s="293">
        <f>L120+K120</f>
        <v>419173.14683477057</v>
      </c>
    </row>
  </sheetData>
  <mergeCells count="15">
    <mergeCell ref="A95:B95"/>
    <mergeCell ref="A120:B120"/>
    <mergeCell ref="G10:I10"/>
    <mergeCell ref="J10:J11"/>
    <mergeCell ref="K10:M10"/>
    <mergeCell ref="A9:A11"/>
    <mergeCell ref="B9:B11"/>
    <mergeCell ref="C9:F10"/>
    <mergeCell ref="G9:M9"/>
    <mergeCell ref="A56:B56"/>
    <mergeCell ref="A73:B73"/>
    <mergeCell ref="B78:B79"/>
    <mergeCell ref="G73:I73"/>
    <mergeCell ref="B98:B99"/>
    <mergeCell ref="A116:B116"/>
  </mergeCells>
  <printOptions horizontalCentered="1"/>
  <pageMargins left="0.31496062992125984" right="0.27559055118110237" top="0.31496062992125984" bottom="0.31496062992125984" header="0.51181102362204722" footer="0.31496062992125984"/>
  <pageSetup paperSize="9" scale="47" fitToHeight="2" orientation="portrait" horizontalDpi="4294967293" verticalDpi="4294967293" r:id="rId1"/>
  <headerFooter>
    <oddFooter>&amp;CGeneral Summary / &amp;P</oddFooter>
  </headerFooter>
  <rowBreaks count="1" manualBreakCount="1">
    <brk id="33" max="12" man="1"/>
  </rowBreak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7715-C4F4-49E4-9B1D-5D4A85639927}">
  <sheetPr>
    <pageSetUpPr fitToPage="1"/>
  </sheetPr>
  <dimension ref="A1:O305"/>
  <sheetViews>
    <sheetView view="pageBreakPreview" topLeftCell="A22" zoomScale="80" zoomScaleNormal="90" zoomScaleSheetLayoutView="80" zoomScalePageLayoutView="90" workbookViewId="0">
      <selection activeCell="L215" sqref="L215"/>
    </sheetView>
  </sheetViews>
  <sheetFormatPr defaultColWidth="8.6328125" defaultRowHeight="14.5" outlineLevelCol="1"/>
  <cols>
    <col min="1" max="1" width="10.90625" customWidth="1"/>
    <col min="2" max="2" width="14.6328125" style="27" customWidth="1"/>
    <col min="3" max="3" width="13" customWidth="1"/>
    <col min="4" max="4" width="45.453125" style="28" customWidth="1"/>
    <col min="5" max="6" width="12.6328125" style="29" hidden="1" customWidth="1" outlineLevel="1"/>
    <col min="7" max="7" width="14.6328125" customWidth="1" collapsed="1"/>
    <col min="8" max="8" width="16.36328125" customWidth="1"/>
    <col min="9" max="9" width="14.453125" style="33" customWidth="1"/>
    <col min="10" max="10" width="14" style="32" customWidth="1"/>
    <col min="11" max="11" width="13.453125" style="29" customWidth="1"/>
    <col min="12" max="12" width="13.08984375" style="29" customWidth="1"/>
    <col min="13" max="13" width="15.6328125" customWidth="1"/>
    <col min="14" max="14" width="16.08984375" customWidth="1"/>
    <col min="15" max="15" width="14.36328125" customWidth="1"/>
  </cols>
  <sheetData>
    <row r="1" spans="1:15" s="312" customFormat="1" ht="30.5" customHeight="1">
      <c r="A1" s="308" t="s">
        <v>191</v>
      </c>
      <c r="B1" s="309"/>
      <c r="C1" s="308"/>
      <c r="D1" s="310"/>
      <c r="E1" s="311"/>
      <c r="F1" s="311"/>
      <c r="I1" s="347"/>
      <c r="J1" s="347"/>
      <c r="K1" s="311"/>
      <c r="L1" s="311"/>
    </row>
    <row r="2" spans="1:15" s="312" customFormat="1" ht="30.5" customHeight="1">
      <c r="A2" s="308" t="s">
        <v>192</v>
      </c>
      <c r="B2" s="309"/>
      <c r="C2" s="308"/>
      <c r="D2" s="310"/>
      <c r="E2" s="311"/>
      <c r="F2" s="311"/>
      <c r="I2" s="347"/>
      <c r="J2" s="347"/>
      <c r="K2" s="311"/>
      <c r="L2" s="311"/>
    </row>
    <row r="3" spans="1:15" s="312" customFormat="1" ht="30.5" customHeight="1">
      <c r="A3" s="308" t="s">
        <v>193</v>
      </c>
      <c r="B3" s="309"/>
      <c r="C3" s="308"/>
      <c r="D3" s="310"/>
      <c r="E3" s="311"/>
      <c r="F3" s="311"/>
      <c r="G3" s="610"/>
      <c r="H3" s="383" t="s">
        <v>612</v>
      </c>
      <c r="K3" s="311"/>
      <c r="L3" s="311"/>
    </row>
    <row r="4" spans="1:15" s="312" customFormat="1" ht="30.5" customHeight="1" thickBot="1">
      <c r="A4" s="308" t="s">
        <v>709</v>
      </c>
      <c r="B4" s="309"/>
      <c r="C4" s="308"/>
      <c r="D4" s="310"/>
      <c r="E4" s="311"/>
      <c r="F4" s="311"/>
      <c r="G4" s="864" t="s">
        <v>0</v>
      </c>
      <c r="H4" s="864"/>
      <c r="I4" s="348" t="s">
        <v>0</v>
      </c>
      <c r="J4" s="348" t="s">
        <v>0</v>
      </c>
      <c r="K4" s="311"/>
      <c r="L4" s="311"/>
    </row>
    <row r="5" spans="1:15" ht="33" customHeight="1" thickBot="1">
      <c r="A5" s="854" t="s">
        <v>194</v>
      </c>
      <c r="B5" s="855"/>
      <c r="C5" s="855"/>
      <c r="D5" s="855"/>
      <c r="E5" s="384"/>
      <c r="F5" s="384"/>
      <c r="G5" s="865" t="s">
        <v>195</v>
      </c>
      <c r="H5" s="866"/>
      <c r="I5" s="867" t="s">
        <v>196</v>
      </c>
      <c r="J5" s="867"/>
      <c r="K5" s="868" t="s">
        <v>708</v>
      </c>
      <c r="L5" s="869"/>
      <c r="M5" s="870" t="s">
        <v>490</v>
      </c>
      <c r="N5" s="871"/>
      <c r="O5" s="313" t="s">
        <v>0</v>
      </c>
    </row>
    <row r="6" spans="1:15" ht="41" customHeight="1">
      <c r="A6" s="385" t="s">
        <v>197</v>
      </c>
      <c r="B6" s="385" t="s">
        <v>73</v>
      </c>
      <c r="C6" s="385" t="s">
        <v>74</v>
      </c>
      <c r="D6" s="386" t="s">
        <v>198</v>
      </c>
      <c r="E6" s="387"/>
      <c r="F6" s="388"/>
      <c r="G6" s="381" t="s">
        <v>199</v>
      </c>
      <c r="H6" s="382" t="s">
        <v>200</v>
      </c>
      <c r="I6" s="389" t="s">
        <v>201</v>
      </c>
      <c r="J6" s="390" t="s">
        <v>202</v>
      </c>
      <c r="K6" s="780" t="s">
        <v>201</v>
      </c>
      <c r="L6" s="391" t="s">
        <v>202</v>
      </c>
      <c r="M6" s="392" t="s">
        <v>201</v>
      </c>
      <c r="N6" s="393" t="s">
        <v>202</v>
      </c>
      <c r="O6" s="36"/>
    </row>
    <row r="7" spans="1:15" ht="22.25" customHeight="1" thickBot="1">
      <c r="A7" s="781">
        <v>1</v>
      </c>
      <c r="B7" s="590" t="s">
        <v>203</v>
      </c>
      <c r="C7" s="314" t="s">
        <v>204</v>
      </c>
      <c r="D7" s="611" t="s">
        <v>205</v>
      </c>
      <c r="E7" s="314">
        <v>24254999.6065</v>
      </c>
      <c r="F7" s="314">
        <v>21699.999800000001</v>
      </c>
      <c r="G7" s="315">
        <f>E7/1000000</f>
        <v>24.2549996065</v>
      </c>
      <c r="H7" s="316">
        <f>F7/1000</f>
        <v>21.699999800000001</v>
      </c>
      <c r="I7" s="432">
        <f>G7</f>
        <v>24.2549996065</v>
      </c>
      <c r="J7" s="433">
        <f>H7</f>
        <v>21.699999800000001</v>
      </c>
      <c r="K7" s="705"/>
      <c r="L7" s="706"/>
      <c r="M7" s="400">
        <f>K7+I7</f>
        <v>24.2549996065</v>
      </c>
      <c r="N7" s="401">
        <f>L7+J7</f>
        <v>21.699999800000001</v>
      </c>
      <c r="O7" s="36"/>
    </row>
    <row r="8" spans="1:15" ht="16" thickBot="1">
      <c r="A8" s="781">
        <f>A7+1</f>
        <v>2</v>
      </c>
      <c r="B8" s="394" t="s">
        <v>203</v>
      </c>
      <c r="C8" s="394"/>
      <c r="D8" s="395" t="s">
        <v>245</v>
      </c>
      <c r="E8" s="396">
        <v>29463664.1439</v>
      </c>
      <c r="F8" s="397">
        <v>42592.886200000001</v>
      </c>
      <c r="G8" s="345">
        <f t="shared" ref="G8:G34" si="0">E8/1000000</f>
        <v>29.463664143900001</v>
      </c>
      <c r="H8" s="346">
        <f t="shared" ref="H8" si="1">F8/1000</f>
        <v>42.592886200000002</v>
      </c>
      <c r="I8" s="398">
        <f>G8</f>
        <v>29.463664143900001</v>
      </c>
      <c r="J8" s="399">
        <f>H8</f>
        <v>42.592886200000002</v>
      </c>
      <c r="K8" s="707"/>
      <c r="L8" s="423"/>
      <c r="M8" s="400">
        <f>K8+I8</f>
        <v>29.463664143900001</v>
      </c>
      <c r="N8" s="401">
        <f>L8+J8</f>
        <v>42.592886200000002</v>
      </c>
      <c r="O8" s="36"/>
    </row>
    <row r="9" spans="1:15" ht="16" thickBot="1">
      <c r="A9" s="781">
        <f t="shared" ref="A9:A72" si="2">A8+1</f>
        <v>3</v>
      </c>
      <c r="B9" s="595" t="s">
        <v>79</v>
      </c>
      <c r="C9" s="318" t="s">
        <v>206</v>
      </c>
      <c r="D9" s="612" t="s">
        <v>207</v>
      </c>
      <c r="E9" s="318">
        <v>29155832.326099999</v>
      </c>
      <c r="F9" s="318">
        <v>27385.104500000001</v>
      </c>
      <c r="G9" s="319">
        <v>28.89</v>
      </c>
      <c r="H9" s="320">
        <v>26.94</v>
      </c>
      <c r="I9" s="591">
        <f t="shared" ref="I9:J13" si="3">G9</f>
        <v>28.89</v>
      </c>
      <c r="J9" s="592">
        <f t="shared" si="3"/>
        <v>26.94</v>
      </c>
      <c r="K9" s="708"/>
      <c r="L9" s="709"/>
      <c r="M9" s="593"/>
      <c r="N9" s="594"/>
      <c r="O9" s="36"/>
    </row>
    <row r="10" spans="1:15" ht="15.5">
      <c r="A10" s="781">
        <f t="shared" si="2"/>
        <v>4</v>
      </c>
      <c r="B10" s="402" t="s">
        <v>79</v>
      </c>
      <c r="C10" s="402" t="s">
        <v>208</v>
      </c>
      <c r="D10" s="613" t="s">
        <v>209</v>
      </c>
      <c r="E10" s="404">
        <v>23333521.557500001</v>
      </c>
      <c r="F10" s="405">
        <v>23106.778300000002</v>
      </c>
      <c r="G10" s="406">
        <f t="shared" si="0"/>
        <v>23.333521557500003</v>
      </c>
      <c r="H10" s="407">
        <f>F10/1000</f>
        <v>23.106778300000002</v>
      </c>
      <c r="I10" s="408">
        <f t="shared" si="3"/>
        <v>23.333521557500003</v>
      </c>
      <c r="J10" s="409">
        <f t="shared" si="3"/>
        <v>23.106778300000002</v>
      </c>
      <c r="K10" s="710"/>
      <c r="L10" s="410"/>
      <c r="M10" s="411">
        <f>K10+I10</f>
        <v>23.333521557500003</v>
      </c>
      <c r="N10" s="412">
        <f>L10+J10</f>
        <v>23.106778300000002</v>
      </c>
      <c r="O10" s="36" t="s">
        <v>0</v>
      </c>
    </row>
    <row r="11" spans="1:15" ht="15.5">
      <c r="A11" s="781">
        <f t="shared" si="2"/>
        <v>5</v>
      </c>
      <c r="B11" s="590" t="s">
        <v>79</v>
      </c>
      <c r="C11" s="314" t="s">
        <v>210</v>
      </c>
      <c r="D11" s="611" t="s">
        <v>211</v>
      </c>
      <c r="E11" s="314">
        <v>43788711.779799998</v>
      </c>
      <c r="F11" s="314">
        <v>24683.641599999999</v>
      </c>
      <c r="G11" s="323">
        <f t="shared" si="0"/>
        <v>43.788711779799996</v>
      </c>
      <c r="H11" s="324">
        <f t="shared" ref="H11:H21" si="4">F11/1000</f>
        <v>24.683641599999998</v>
      </c>
      <c r="I11" s="408">
        <f t="shared" si="3"/>
        <v>43.788711779799996</v>
      </c>
      <c r="J11" s="409">
        <f t="shared" si="3"/>
        <v>24.683641599999998</v>
      </c>
      <c r="K11" s="710"/>
      <c r="L11" s="410"/>
      <c r="M11" s="596"/>
      <c r="N11" s="597"/>
      <c r="O11" s="36"/>
    </row>
    <row r="12" spans="1:15" ht="15.5">
      <c r="A12" s="781">
        <f t="shared" si="2"/>
        <v>6</v>
      </c>
      <c r="B12" s="590" t="s">
        <v>79</v>
      </c>
      <c r="C12" s="314" t="s">
        <v>212</v>
      </c>
      <c r="D12" s="611" t="s">
        <v>213</v>
      </c>
      <c r="E12" s="314">
        <v>38430767.739500001</v>
      </c>
      <c r="F12" s="314">
        <v>24628.394100000001</v>
      </c>
      <c r="G12" s="323">
        <f t="shared" si="0"/>
        <v>38.430767739499998</v>
      </c>
      <c r="H12" s="324">
        <f t="shared" si="4"/>
        <v>24.628394100000001</v>
      </c>
      <c r="I12" s="408">
        <f t="shared" si="3"/>
        <v>38.430767739499998</v>
      </c>
      <c r="J12" s="409">
        <f t="shared" si="3"/>
        <v>24.628394100000001</v>
      </c>
      <c r="K12" s="710"/>
      <c r="L12" s="410"/>
      <c r="M12" s="596"/>
      <c r="N12" s="597"/>
      <c r="O12" s="36"/>
    </row>
    <row r="13" spans="1:15" ht="15.5">
      <c r="A13" s="781">
        <f t="shared" si="2"/>
        <v>7</v>
      </c>
      <c r="B13" s="590" t="s">
        <v>79</v>
      </c>
      <c r="C13" s="314" t="s">
        <v>214</v>
      </c>
      <c r="D13" s="611" t="s">
        <v>215</v>
      </c>
      <c r="E13" s="314">
        <v>112051849.30249999</v>
      </c>
      <c r="F13" s="314">
        <v>53833.145299999996</v>
      </c>
      <c r="G13" s="323">
        <f t="shared" si="0"/>
        <v>112.05184930249999</v>
      </c>
      <c r="H13" s="324">
        <f t="shared" si="4"/>
        <v>53.833145299999998</v>
      </c>
      <c r="I13" s="408">
        <f t="shared" si="3"/>
        <v>112.05184930249999</v>
      </c>
      <c r="J13" s="409">
        <f t="shared" si="3"/>
        <v>53.833145299999998</v>
      </c>
      <c r="K13" s="710"/>
      <c r="L13" s="410"/>
      <c r="M13" s="596"/>
      <c r="N13" s="597"/>
      <c r="O13" s="36"/>
    </row>
    <row r="14" spans="1:15" ht="15.5">
      <c r="A14" s="781">
        <f t="shared" si="2"/>
        <v>8</v>
      </c>
      <c r="B14" s="413" t="s">
        <v>79</v>
      </c>
      <c r="C14" s="413" t="s">
        <v>541</v>
      </c>
      <c r="D14" s="414" t="s">
        <v>542</v>
      </c>
      <c r="E14" s="341">
        <v>50017842.504900001</v>
      </c>
      <c r="F14" s="415">
        <v>44991.186000000002</v>
      </c>
      <c r="G14" s="416">
        <f t="shared" si="0"/>
        <v>50.017842504900003</v>
      </c>
      <c r="H14" s="417">
        <f t="shared" si="4"/>
        <v>44.991185999999999</v>
      </c>
      <c r="I14" s="418"/>
      <c r="J14" s="419"/>
      <c r="K14" s="711"/>
      <c r="L14" s="420"/>
      <c r="M14" s="421">
        <f t="shared" ref="M14:N20" si="5">K14+I14</f>
        <v>0</v>
      </c>
      <c r="N14" s="422">
        <f t="shared" si="5"/>
        <v>0</v>
      </c>
      <c r="O14" s="321"/>
    </row>
    <row r="15" spans="1:15" ht="15.5">
      <c r="A15" s="781">
        <f t="shared" si="2"/>
        <v>9</v>
      </c>
      <c r="B15" s="413" t="s">
        <v>79</v>
      </c>
      <c r="C15" s="413" t="s">
        <v>216</v>
      </c>
      <c r="D15" s="414" t="s">
        <v>217</v>
      </c>
      <c r="E15" s="341">
        <v>5020519.5497000003</v>
      </c>
      <c r="F15" s="415">
        <v>9450.3441999999995</v>
      </c>
      <c r="G15" s="416">
        <f t="shared" si="0"/>
        <v>5.0205195497000004</v>
      </c>
      <c r="H15" s="417">
        <f t="shared" si="4"/>
        <v>9.4503442</v>
      </c>
      <c r="I15" s="418">
        <f>G15</f>
        <v>5.0205195497000004</v>
      </c>
      <c r="J15" s="419">
        <f>H15</f>
        <v>9.4503442</v>
      </c>
      <c r="K15" s="712"/>
      <c r="L15" s="420"/>
      <c r="M15" s="421">
        <f t="shared" si="5"/>
        <v>5.0205195497000004</v>
      </c>
      <c r="N15" s="422">
        <f t="shared" si="5"/>
        <v>9.4503442</v>
      </c>
      <c r="O15" s="36"/>
    </row>
    <row r="16" spans="1:15" ht="15.5">
      <c r="A16" s="781">
        <f t="shared" si="2"/>
        <v>10</v>
      </c>
      <c r="B16" s="413" t="s">
        <v>79</v>
      </c>
      <c r="C16" s="413" t="s">
        <v>218</v>
      </c>
      <c r="D16" s="414" t="s">
        <v>219</v>
      </c>
      <c r="E16" s="341">
        <v>3231223.4512</v>
      </c>
      <c r="F16" s="415">
        <v>7450.5060999999996</v>
      </c>
      <c r="G16" s="416">
        <f t="shared" si="0"/>
        <v>3.2312234512</v>
      </c>
      <c r="H16" s="417">
        <f t="shared" si="4"/>
        <v>7.4505060999999992</v>
      </c>
      <c r="I16" s="418">
        <f>G16</f>
        <v>3.2312234512</v>
      </c>
      <c r="J16" s="419">
        <f>H16</f>
        <v>7.4505060999999992</v>
      </c>
      <c r="K16" s="712"/>
      <c r="L16" s="420"/>
      <c r="M16" s="421">
        <f t="shared" si="5"/>
        <v>3.2312234512</v>
      </c>
      <c r="N16" s="422">
        <f t="shared" si="5"/>
        <v>7.4505060999999992</v>
      </c>
      <c r="O16" s="325" t="s">
        <v>0</v>
      </c>
    </row>
    <row r="17" spans="1:15" ht="15.5">
      <c r="A17" s="781">
        <f t="shared" si="2"/>
        <v>11</v>
      </c>
      <c r="B17" s="413" t="s">
        <v>79</v>
      </c>
      <c r="C17" s="413" t="s">
        <v>543</v>
      </c>
      <c r="D17" s="414" t="s">
        <v>420</v>
      </c>
      <c r="E17" s="341">
        <v>7368812.9667999996</v>
      </c>
      <c r="F17" s="415">
        <v>8602.1434000000008</v>
      </c>
      <c r="G17" s="416">
        <f t="shared" si="0"/>
        <v>7.3688129667999993</v>
      </c>
      <c r="H17" s="417">
        <f t="shared" si="4"/>
        <v>8.602143400000001</v>
      </c>
      <c r="I17" s="418">
        <v>0</v>
      </c>
      <c r="J17" s="419">
        <v>0</v>
      </c>
      <c r="K17" s="711"/>
      <c r="L17" s="420"/>
      <c r="M17" s="421">
        <f t="shared" si="5"/>
        <v>0</v>
      </c>
      <c r="N17" s="422">
        <f t="shared" si="5"/>
        <v>0</v>
      </c>
      <c r="O17" s="325"/>
    </row>
    <row r="18" spans="1:15" ht="15.5">
      <c r="A18" s="781">
        <f t="shared" si="2"/>
        <v>12</v>
      </c>
      <c r="B18" s="413" t="s">
        <v>79</v>
      </c>
      <c r="C18" s="413" t="s">
        <v>220</v>
      </c>
      <c r="D18" s="614" t="s">
        <v>221</v>
      </c>
      <c r="E18" s="341">
        <v>6118018.3700000001</v>
      </c>
      <c r="F18" s="415">
        <v>7250.2416999999996</v>
      </c>
      <c r="G18" s="416">
        <f t="shared" si="0"/>
        <v>6.1180183699999997</v>
      </c>
      <c r="H18" s="417">
        <f t="shared" si="4"/>
        <v>7.2502416999999992</v>
      </c>
      <c r="I18" s="418">
        <f>G18</f>
        <v>6.1180183699999997</v>
      </c>
      <c r="J18" s="419">
        <f>H18</f>
        <v>7.2502416999999992</v>
      </c>
      <c r="K18" s="711"/>
      <c r="L18" s="420"/>
      <c r="M18" s="421">
        <f t="shared" si="5"/>
        <v>6.1180183699999997</v>
      </c>
      <c r="N18" s="422">
        <f t="shared" si="5"/>
        <v>7.2502416999999992</v>
      </c>
      <c r="O18" s="325"/>
    </row>
    <row r="19" spans="1:15" ht="15.5">
      <c r="A19" s="781">
        <f t="shared" si="2"/>
        <v>13</v>
      </c>
      <c r="B19" s="413" t="s">
        <v>79</v>
      </c>
      <c r="C19" s="413"/>
      <c r="D19" s="414" t="s">
        <v>544</v>
      </c>
      <c r="E19" s="341">
        <v>84987884.984799996</v>
      </c>
      <c r="F19" s="415">
        <v>23002.2147</v>
      </c>
      <c r="G19" s="416">
        <f t="shared" si="0"/>
        <v>84.98788498479999</v>
      </c>
      <c r="H19" s="417">
        <f t="shared" si="4"/>
        <v>23.0022147</v>
      </c>
      <c r="I19" s="418">
        <f>G19</f>
        <v>84.98788498479999</v>
      </c>
      <c r="J19" s="419">
        <f>H19</f>
        <v>23.0022147</v>
      </c>
      <c r="K19" s="712"/>
      <c r="L19" s="420"/>
      <c r="M19" s="421">
        <f t="shared" si="5"/>
        <v>84.98788498479999</v>
      </c>
      <c r="N19" s="422">
        <f t="shared" si="5"/>
        <v>23.0022147</v>
      </c>
      <c r="O19" s="325"/>
    </row>
    <row r="20" spans="1:15" ht="15.5">
      <c r="A20" s="781">
        <f t="shared" si="2"/>
        <v>14</v>
      </c>
      <c r="B20" s="413" t="s">
        <v>79</v>
      </c>
      <c r="C20" s="413" t="s">
        <v>222</v>
      </c>
      <c r="D20" s="414" t="s">
        <v>223</v>
      </c>
      <c r="E20" s="341">
        <v>62919541.7183</v>
      </c>
      <c r="F20" s="415">
        <v>43342.811500000003</v>
      </c>
      <c r="G20" s="416">
        <f t="shared" si="0"/>
        <v>62.919541718300003</v>
      </c>
      <c r="H20" s="417">
        <f t="shared" si="4"/>
        <v>43.342811500000003</v>
      </c>
      <c r="I20" s="608">
        <v>0</v>
      </c>
      <c r="J20" s="609">
        <v>0</v>
      </c>
      <c r="K20" s="711"/>
      <c r="L20" s="420"/>
      <c r="M20" s="421">
        <f t="shared" si="5"/>
        <v>0</v>
      </c>
      <c r="N20" s="422">
        <f t="shared" si="5"/>
        <v>0</v>
      </c>
      <c r="O20" s="321" t="s">
        <v>0</v>
      </c>
    </row>
    <row r="21" spans="1:15" ht="15.5">
      <c r="A21" s="781">
        <f t="shared" si="2"/>
        <v>15</v>
      </c>
      <c r="B21" s="590" t="s">
        <v>79</v>
      </c>
      <c r="C21" s="314" t="s">
        <v>224</v>
      </c>
      <c r="D21" s="611" t="s">
        <v>225</v>
      </c>
      <c r="E21" s="314">
        <v>35046604.682999998</v>
      </c>
      <c r="F21" s="314">
        <v>26916.975600000002</v>
      </c>
      <c r="G21" s="323">
        <f t="shared" si="0"/>
        <v>35.046604682999998</v>
      </c>
      <c r="H21" s="324">
        <f t="shared" si="4"/>
        <v>26.916975600000001</v>
      </c>
      <c r="I21" s="608">
        <v>0</v>
      </c>
      <c r="J21" s="609">
        <v>0</v>
      </c>
      <c r="K21" s="711"/>
      <c r="L21" s="420"/>
      <c r="M21" s="421"/>
      <c r="N21" s="422"/>
      <c r="O21" s="321"/>
    </row>
    <row r="22" spans="1:15" ht="15.5">
      <c r="A22" s="781">
        <f t="shared" si="2"/>
        <v>16</v>
      </c>
      <c r="B22" s="413" t="s">
        <v>79</v>
      </c>
      <c r="C22" s="413" t="s">
        <v>226</v>
      </c>
      <c r="D22" s="614" t="s">
        <v>227</v>
      </c>
      <c r="E22" s="341">
        <v>33898473.733099997</v>
      </c>
      <c r="F22" s="415">
        <v>26672.577300000001</v>
      </c>
      <c r="G22" s="416">
        <f t="shared" si="0"/>
        <v>33.898473733099998</v>
      </c>
      <c r="H22" s="417">
        <f>F22/1000</f>
        <v>26.6725773</v>
      </c>
      <c r="I22" s="418">
        <f>G22</f>
        <v>33.898473733099998</v>
      </c>
      <c r="J22" s="419">
        <f t="shared" ref="J22" si="6">H22</f>
        <v>26.6725773</v>
      </c>
      <c r="K22" s="711"/>
      <c r="L22" s="420"/>
      <c r="M22" s="421">
        <f t="shared" ref="M22:N35" si="7">K22+I22</f>
        <v>33.898473733099998</v>
      </c>
      <c r="N22" s="422">
        <f t="shared" si="7"/>
        <v>26.6725773</v>
      </c>
      <c r="O22" s="36" t="s">
        <v>0</v>
      </c>
    </row>
    <row r="23" spans="1:15" ht="15.5">
      <c r="A23" s="781">
        <f t="shared" si="2"/>
        <v>17</v>
      </c>
      <c r="B23" s="413" t="s">
        <v>79</v>
      </c>
      <c r="C23" s="413" t="s">
        <v>228</v>
      </c>
      <c r="D23" s="414" t="s">
        <v>229</v>
      </c>
      <c r="E23" s="341">
        <v>12300000</v>
      </c>
      <c r="F23" s="415">
        <v>14200</v>
      </c>
      <c r="G23" s="416">
        <f t="shared" si="0"/>
        <v>12.3</v>
      </c>
      <c r="H23" s="417">
        <f>F23/1000</f>
        <v>14.2</v>
      </c>
      <c r="I23" s="608">
        <v>0</v>
      </c>
      <c r="J23" s="609">
        <v>0</v>
      </c>
      <c r="K23" s="711"/>
      <c r="L23" s="420"/>
      <c r="M23" s="421">
        <f t="shared" si="7"/>
        <v>0</v>
      </c>
      <c r="N23" s="422">
        <f t="shared" si="7"/>
        <v>0</v>
      </c>
      <c r="O23" s="321" t="s">
        <v>0</v>
      </c>
    </row>
    <row r="24" spans="1:15" ht="15.5">
      <c r="A24" s="781">
        <f t="shared" si="2"/>
        <v>18</v>
      </c>
      <c r="B24" s="413" t="s">
        <v>79</v>
      </c>
      <c r="C24" s="413" t="s">
        <v>230</v>
      </c>
      <c r="D24" s="414" t="s">
        <v>231</v>
      </c>
      <c r="E24" s="341">
        <v>78035296.416700006</v>
      </c>
      <c r="F24" s="415">
        <v>33158.623699999996</v>
      </c>
      <c r="G24" s="416">
        <f t="shared" si="0"/>
        <v>78.035296416700007</v>
      </c>
      <c r="H24" s="417">
        <f>F24/1000</f>
        <v>33.1586237</v>
      </c>
      <c r="I24" s="608"/>
      <c r="J24" s="609"/>
      <c r="K24" s="711"/>
      <c r="L24" s="420"/>
      <c r="M24" s="421">
        <f t="shared" si="7"/>
        <v>0</v>
      </c>
      <c r="N24" s="422">
        <f t="shared" si="7"/>
        <v>0</v>
      </c>
      <c r="O24" s="325" t="s">
        <v>0</v>
      </c>
    </row>
    <row r="25" spans="1:15" ht="15.5">
      <c r="A25" s="781">
        <f t="shared" si="2"/>
        <v>19</v>
      </c>
      <c r="B25" s="413" t="s">
        <v>79</v>
      </c>
      <c r="C25" s="413" t="s">
        <v>232</v>
      </c>
      <c r="D25" s="414" t="s">
        <v>233</v>
      </c>
      <c r="E25" s="341">
        <v>44553589.851300001</v>
      </c>
      <c r="F25" s="415">
        <v>25429.840499999998</v>
      </c>
      <c r="G25" s="416">
        <f t="shared" si="0"/>
        <v>44.553589851300003</v>
      </c>
      <c r="H25" s="417">
        <f>F25/1000</f>
        <v>25.429840499999997</v>
      </c>
      <c r="I25" s="608">
        <v>0</v>
      </c>
      <c r="J25" s="609">
        <v>0</v>
      </c>
      <c r="K25" s="711"/>
      <c r="L25" s="420"/>
      <c r="M25" s="421">
        <f t="shared" si="7"/>
        <v>0</v>
      </c>
      <c r="N25" s="422">
        <f t="shared" si="7"/>
        <v>0</v>
      </c>
      <c r="O25" s="317" t="s">
        <v>0</v>
      </c>
    </row>
    <row r="26" spans="1:15" ht="15.5">
      <c r="A26" s="781">
        <f t="shared" si="2"/>
        <v>20</v>
      </c>
      <c r="B26" s="413" t="s">
        <v>79</v>
      </c>
      <c r="C26" s="413" t="s">
        <v>234</v>
      </c>
      <c r="D26" s="414" t="s">
        <v>235</v>
      </c>
      <c r="E26" s="341">
        <v>45319904.056100003</v>
      </c>
      <c r="F26" s="415">
        <v>30511.066299999999</v>
      </c>
      <c r="G26" s="416">
        <f t="shared" si="0"/>
        <v>45.3199040561</v>
      </c>
      <c r="H26" s="417">
        <f>F26/1000</f>
        <v>30.5110663</v>
      </c>
      <c r="I26" s="608">
        <v>0</v>
      </c>
      <c r="J26" s="609">
        <v>0</v>
      </c>
      <c r="K26" s="711"/>
      <c r="L26" s="420"/>
      <c r="M26" s="421">
        <f t="shared" si="7"/>
        <v>0</v>
      </c>
      <c r="N26" s="422">
        <f t="shared" si="7"/>
        <v>0</v>
      </c>
      <c r="O26" s="326" t="s">
        <v>0</v>
      </c>
    </row>
    <row r="27" spans="1:15" ht="15.5">
      <c r="A27" s="781">
        <f t="shared" si="2"/>
        <v>21</v>
      </c>
      <c r="B27" s="590" t="s">
        <v>79</v>
      </c>
      <c r="C27" s="314" t="s">
        <v>236</v>
      </c>
      <c r="D27" s="611" t="s">
        <v>237</v>
      </c>
      <c r="E27" s="314">
        <v>38884864.404700004</v>
      </c>
      <c r="F27" s="314">
        <v>20634.188300000002</v>
      </c>
      <c r="G27" s="323">
        <f t="shared" si="0"/>
        <v>38.884864404700004</v>
      </c>
      <c r="H27" s="324">
        <f t="shared" ref="H27:H29" si="8">F27/1000</f>
        <v>20.634188300000002</v>
      </c>
      <c r="I27" s="608">
        <v>0</v>
      </c>
      <c r="J27" s="609">
        <v>0</v>
      </c>
      <c r="K27" s="711"/>
      <c r="L27" s="420"/>
      <c r="M27" s="421">
        <f t="shared" si="7"/>
        <v>0</v>
      </c>
      <c r="N27" s="422">
        <f t="shared" si="7"/>
        <v>0</v>
      </c>
      <c r="O27" s="326"/>
    </row>
    <row r="28" spans="1:15" ht="15.5">
      <c r="A28" s="781">
        <f t="shared" si="2"/>
        <v>22</v>
      </c>
      <c r="B28" s="590" t="s">
        <v>79</v>
      </c>
      <c r="C28" s="314" t="s">
        <v>238</v>
      </c>
      <c r="D28" s="611" t="s">
        <v>239</v>
      </c>
      <c r="E28" s="314">
        <v>58220892.672399998</v>
      </c>
      <c r="F28" s="314">
        <v>31075.204399999999</v>
      </c>
      <c r="G28" s="323">
        <f t="shared" si="0"/>
        <v>58.220892672399998</v>
      </c>
      <c r="H28" s="324">
        <f t="shared" si="8"/>
        <v>31.075204399999997</v>
      </c>
      <c r="I28" s="608">
        <v>0</v>
      </c>
      <c r="J28" s="609">
        <v>0</v>
      </c>
      <c r="K28" s="711"/>
      <c r="L28" s="420"/>
      <c r="M28" s="421">
        <f t="shared" si="7"/>
        <v>0</v>
      </c>
      <c r="N28" s="422">
        <f t="shared" si="7"/>
        <v>0</v>
      </c>
      <c r="O28" s="326"/>
    </row>
    <row r="29" spans="1:15" ht="15.5">
      <c r="A29" s="781">
        <f t="shared" si="2"/>
        <v>23</v>
      </c>
      <c r="B29" s="590" t="s">
        <v>79</v>
      </c>
      <c r="C29" s="314" t="s">
        <v>240</v>
      </c>
      <c r="D29" s="615" t="s">
        <v>241</v>
      </c>
      <c r="E29" s="322">
        <v>20369225.887699999</v>
      </c>
      <c r="F29" s="322">
        <v>19706.5936</v>
      </c>
      <c r="G29" s="315">
        <f t="shared" si="0"/>
        <v>20.369225887699997</v>
      </c>
      <c r="H29" s="316">
        <f t="shared" si="8"/>
        <v>19.706593600000001</v>
      </c>
      <c r="I29" s="608">
        <v>0</v>
      </c>
      <c r="J29" s="609">
        <v>0</v>
      </c>
      <c r="K29" s="711"/>
      <c r="L29" s="420"/>
      <c r="M29" s="421">
        <f t="shared" si="7"/>
        <v>0</v>
      </c>
      <c r="N29" s="422">
        <f t="shared" si="7"/>
        <v>0</v>
      </c>
      <c r="O29" s="326"/>
    </row>
    <row r="30" spans="1:15" ht="15.5">
      <c r="A30" s="781">
        <f t="shared" si="2"/>
        <v>24</v>
      </c>
      <c r="B30" s="413" t="s">
        <v>79</v>
      </c>
      <c r="C30" s="413" t="s">
        <v>242</v>
      </c>
      <c r="D30" s="414" t="s">
        <v>243</v>
      </c>
      <c r="E30" s="341">
        <v>2625832.2069999999</v>
      </c>
      <c r="F30" s="415">
        <v>5503.7846</v>
      </c>
      <c r="G30" s="416">
        <f t="shared" si="0"/>
        <v>2.6258322069999998</v>
      </c>
      <c r="H30" s="417">
        <f>F30/1000</f>
        <v>5.5037846000000004</v>
      </c>
      <c r="I30" s="608"/>
      <c r="J30" s="609"/>
      <c r="K30" s="711"/>
      <c r="L30" s="420"/>
      <c r="M30" s="421">
        <f t="shared" si="7"/>
        <v>0</v>
      </c>
      <c r="N30" s="422">
        <f t="shared" si="7"/>
        <v>0</v>
      </c>
      <c r="O30" s="325" t="s">
        <v>0</v>
      </c>
    </row>
    <row r="31" spans="1:15" ht="15.5">
      <c r="A31" s="781">
        <f t="shared" si="2"/>
        <v>25</v>
      </c>
      <c r="B31" s="413" t="s">
        <v>79</v>
      </c>
      <c r="C31" s="413" t="s">
        <v>244</v>
      </c>
      <c r="D31" s="414" t="s">
        <v>245</v>
      </c>
      <c r="E31" s="341">
        <v>19128717.129500002</v>
      </c>
      <c r="F31" s="415">
        <v>28281.063699999999</v>
      </c>
      <c r="G31" s="416">
        <f t="shared" si="0"/>
        <v>19.1287171295</v>
      </c>
      <c r="H31" s="417">
        <f>F31/1000</f>
        <v>28.281063699999997</v>
      </c>
      <c r="I31" s="608">
        <f>G31</f>
        <v>19.1287171295</v>
      </c>
      <c r="J31" s="609">
        <f>H31</f>
        <v>28.281063699999997</v>
      </c>
      <c r="K31" s="712"/>
      <c r="L31" s="420"/>
      <c r="M31" s="421">
        <f t="shared" si="7"/>
        <v>19.1287171295</v>
      </c>
      <c r="N31" s="422">
        <f t="shared" si="7"/>
        <v>28.281063699999997</v>
      </c>
      <c r="O31" s="321" t="s">
        <v>0</v>
      </c>
    </row>
    <row r="32" spans="1:15" ht="15.5">
      <c r="A32" s="781">
        <f t="shared" si="2"/>
        <v>26</v>
      </c>
      <c r="B32" s="413" t="s">
        <v>79</v>
      </c>
      <c r="C32" s="413" t="s">
        <v>545</v>
      </c>
      <c r="D32" s="414" t="s">
        <v>420</v>
      </c>
      <c r="E32" s="341">
        <v>4536000.0031000003</v>
      </c>
      <c r="F32" s="415">
        <v>4980</v>
      </c>
      <c r="G32" s="416">
        <f t="shared" si="0"/>
        <v>4.5360000031000007</v>
      </c>
      <c r="H32" s="417">
        <f>F32/1000</f>
        <v>4.9800000000000004</v>
      </c>
      <c r="I32" s="418"/>
      <c r="J32" s="419"/>
      <c r="K32" s="711"/>
      <c r="L32" s="420"/>
      <c r="M32" s="421">
        <f t="shared" si="7"/>
        <v>0</v>
      </c>
      <c r="N32" s="422">
        <f t="shared" si="7"/>
        <v>0</v>
      </c>
      <c r="O32" s="321"/>
    </row>
    <row r="33" spans="1:15" ht="15.5">
      <c r="A33" s="781">
        <f t="shared" si="2"/>
        <v>27</v>
      </c>
      <c r="B33" s="413" t="s">
        <v>79</v>
      </c>
      <c r="C33" s="413" t="s">
        <v>546</v>
      </c>
      <c r="D33" s="414" t="s">
        <v>221</v>
      </c>
      <c r="E33" s="341">
        <v>18270000.000300001</v>
      </c>
      <c r="F33" s="415">
        <v>16411.3789</v>
      </c>
      <c r="G33" s="416">
        <f t="shared" si="0"/>
        <v>18.270000000300001</v>
      </c>
      <c r="H33" s="417">
        <f>F33/1000</f>
        <v>16.411378899999999</v>
      </c>
      <c r="I33" s="418"/>
      <c r="J33" s="419"/>
      <c r="K33" s="711"/>
      <c r="L33" s="420"/>
      <c r="M33" s="421">
        <f t="shared" si="7"/>
        <v>0</v>
      </c>
      <c r="N33" s="422">
        <f t="shared" si="7"/>
        <v>0</v>
      </c>
      <c r="O33" s="321"/>
    </row>
    <row r="34" spans="1:15" ht="15.5">
      <c r="A34" s="781">
        <f t="shared" si="2"/>
        <v>28</v>
      </c>
      <c r="B34" s="413" t="s">
        <v>79</v>
      </c>
      <c r="C34" s="413" t="s">
        <v>246</v>
      </c>
      <c r="D34" s="414" t="s">
        <v>247</v>
      </c>
      <c r="E34" s="341">
        <v>12669053.977299999</v>
      </c>
      <c r="F34" s="415">
        <v>14326.176799999999</v>
      </c>
      <c r="G34" s="416">
        <f t="shared" si="0"/>
        <v>12.669053977299999</v>
      </c>
      <c r="H34" s="417">
        <f>F34/1000</f>
        <v>14.326176799999999</v>
      </c>
      <c r="I34" s="418"/>
      <c r="J34" s="419"/>
      <c r="K34" s="711">
        <f>G34</f>
        <v>12.669053977299999</v>
      </c>
      <c r="L34" s="420">
        <f>H34</f>
        <v>14.326176799999999</v>
      </c>
      <c r="M34" s="421">
        <f t="shared" si="7"/>
        <v>12.669053977299999</v>
      </c>
      <c r="N34" s="422">
        <f t="shared" si="7"/>
        <v>14.326176799999999</v>
      </c>
      <c r="O34" s="325" t="s">
        <v>0</v>
      </c>
    </row>
    <row r="35" spans="1:15" ht="15.5">
      <c r="A35" s="781">
        <f t="shared" si="2"/>
        <v>29</v>
      </c>
      <c r="B35" s="413" t="s">
        <v>79</v>
      </c>
      <c r="C35" s="413"/>
      <c r="D35" s="414" t="s">
        <v>248</v>
      </c>
      <c r="E35" s="341">
        <v>11871441.480699999</v>
      </c>
      <c r="F35" s="415">
        <v>4539.2052000000003</v>
      </c>
      <c r="G35" s="416">
        <v>11.92</v>
      </c>
      <c r="H35" s="417">
        <v>3.92</v>
      </c>
      <c r="I35" s="418">
        <f>G35</f>
        <v>11.92</v>
      </c>
      <c r="J35" s="419">
        <f>H35</f>
        <v>3.92</v>
      </c>
      <c r="K35" s="711"/>
      <c r="L35" s="420"/>
      <c r="M35" s="421">
        <f t="shared" si="7"/>
        <v>11.92</v>
      </c>
      <c r="N35" s="422">
        <f t="shared" si="7"/>
        <v>3.92</v>
      </c>
      <c r="O35" s="326" t="s">
        <v>0</v>
      </c>
    </row>
    <row r="36" spans="1:15" ht="15.5">
      <c r="A36" s="781">
        <f t="shared" si="2"/>
        <v>30</v>
      </c>
      <c r="B36" s="598" t="s">
        <v>79</v>
      </c>
      <c r="C36" s="322"/>
      <c r="D36" s="485" t="s">
        <v>249</v>
      </c>
      <c r="E36" s="322">
        <v>36539471.075400002</v>
      </c>
      <c r="F36" s="322">
        <v>17758.2418</v>
      </c>
      <c r="G36" s="315">
        <f t="shared" ref="G36:G48" si="9">E36/1000000</f>
        <v>36.539471075400002</v>
      </c>
      <c r="H36" s="316">
        <f t="shared" ref="H36" si="10">F36/1000</f>
        <v>17.7582418</v>
      </c>
      <c r="I36" s="418"/>
      <c r="J36" s="419"/>
      <c r="K36" s="711"/>
      <c r="L36" s="420"/>
      <c r="M36" s="421"/>
      <c r="N36" s="422"/>
      <c r="O36" s="326"/>
    </row>
    <row r="37" spans="1:15" ht="15.5">
      <c r="A37" s="781">
        <f t="shared" si="2"/>
        <v>31</v>
      </c>
      <c r="B37" s="413" t="s">
        <v>79</v>
      </c>
      <c r="C37" s="413"/>
      <c r="D37" s="414" t="s">
        <v>609</v>
      </c>
      <c r="E37" s="341">
        <v>25921643.2425</v>
      </c>
      <c r="F37" s="415">
        <v>12932.8297</v>
      </c>
      <c r="G37" s="416">
        <f t="shared" si="9"/>
        <v>25.9216432425</v>
      </c>
      <c r="H37" s="417">
        <f>F37/1000</f>
        <v>12.932829700000001</v>
      </c>
      <c r="I37" s="418"/>
      <c r="J37" s="419"/>
      <c r="K37" s="711"/>
      <c r="L37" s="420"/>
      <c r="M37" s="421">
        <f>K37+I37</f>
        <v>0</v>
      </c>
      <c r="N37" s="422">
        <f>L37+J37</f>
        <v>0</v>
      </c>
      <c r="O37" s="317" t="s">
        <v>0</v>
      </c>
    </row>
    <row r="38" spans="1:15" ht="15.5">
      <c r="A38" s="781">
        <f t="shared" si="2"/>
        <v>32</v>
      </c>
      <c r="B38" s="413" t="s">
        <v>79</v>
      </c>
      <c r="C38" s="413"/>
      <c r="D38" s="414" t="s">
        <v>610</v>
      </c>
      <c r="E38" s="341">
        <v>8912926.2246000003</v>
      </c>
      <c r="F38" s="415">
        <v>2527.9953</v>
      </c>
      <c r="G38" s="416">
        <f t="shared" si="9"/>
        <v>8.9129262245999996</v>
      </c>
      <c r="H38" s="417">
        <f>F38/1000</f>
        <v>2.5279953000000002</v>
      </c>
      <c r="I38" s="418"/>
      <c r="J38" s="419"/>
      <c r="K38" s="711"/>
      <c r="L38" s="420"/>
      <c r="M38" s="421">
        <f>K38+I38</f>
        <v>0</v>
      </c>
      <c r="N38" s="422">
        <f>L38+J38</f>
        <v>0</v>
      </c>
      <c r="O38" s="325" t="s">
        <v>0</v>
      </c>
    </row>
    <row r="39" spans="1:15" ht="15.5">
      <c r="A39" s="781">
        <f t="shared" si="2"/>
        <v>33</v>
      </c>
      <c r="B39" s="598" t="s">
        <v>79</v>
      </c>
      <c r="C39" s="322"/>
      <c r="D39" s="472" t="s">
        <v>250</v>
      </c>
      <c r="E39" s="322">
        <v>25290335.250599999</v>
      </c>
      <c r="F39" s="322">
        <v>13050.598400000001</v>
      </c>
      <c r="G39" s="315">
        <f t="shared" si="9"/>
        <v>25.290335250599998</v>
      </c>
      <c r="H39" s="316">
        <f t="shared" ref="H39:H48" si="11">F39/1000</f>
        <v>13.0505984</v>
      </c>
      <c r="I39" s="432"/>
      <c r="J39" s="433"/>
      <c r="K39" s="713"/>
      <c r="L39" s="434"/>
      <c r="M39" s="593"/>
      <c r="N39" s="594"/>
      <c r="O39" s="325"/>
    </row>
    <row r="40" spans="1:15" ht="15.5">
      <c r="A40" s="781">
        <f t="shared" si="2"/>
        <v>34</v>
      </c>
      <c r="B40" s="590" t="s">
        <v>79</v>
      </c>
      <c r="C40" s="322"/>
      <c r="D40" s="472" t="s">
        <v>251</v>
      </c>
      <c r="E40" s="322">
        <v>3594373.8114999998</v>
      </c>
      <c r="F40" s="322">
        <v>1786.0432000000001</v>
      </c>
      <c r="G40" s="315">
        <f t="shared" si="9"/>
        <v>3.5943738114999997</v>
      </c>
      <c r="H40" s="316">
        <f t="shared" si="11"/>
        <v>1.7860432000000002</v>
      </c>
      <c r="I40" s="432"/>
      <c r="J40" s="433"/>
      <c r="K40" s="713"/>
      <c r="L40" s="434"/>
      <c r="M40" s="593"/>
      <c r="N40" s="594"/>
      <c r="O40" s="325"/>
    </row>
    <row r="41" spans="1:15" ht="16" thickBot="1">
      <c r="A41" s="781">
        <f t="shared" si="2"/>
        <v>35</v>
      </c>
      <c r="B41" s="394" t="s">
        <v>79</v>
      </c>
      <c r="C41" s="394"/>
      <c r="D41" s="395" t="s">
        <v>611</v>
      </c>
      <c r="E41" s="396">
        <v>30477637.985100001</v>
      </c>
      <c r="F41" s="397">
        <v>8661.2096999999994</v>
      </c>
      <c r="G41" s="345">
        <f t="shared" si="9"/>
        <v>30.477637985099999</v>
      </c>
      <c r="H41" s="346">
        <f t="shared" si="11"/>
        <v>8.6612096999999988</v>
      </c>
      <c r="I41" s="398"/>
      <c r="J41" s="399"/>
      <c r="K41" s="714"/>
      <c r="L41" s="423"/>
      <c r="M41" s="424">
        <f t="shared" ref="M41:N52" si="12">K41+I41</f>
        <v>0</v>
      </c>
      <c r="N41" s="425">
        <f t="shared" si="12"/>
        <v>0</v>
      </c>
      <c r="O41" s="317" t="s">
        <v>0</v>
      </c>
    </row>
    <row r="42" spans="1:15" ht="15.5">
      <c r="A42" s="781">
        <f t="shared" si="2"/>
        <v>36</v>
      </c>
      <c r="B42" s="402" t="s">
        <v>252</v>
      </c>
      <c r="C42" s="402" t="s">
        <v>253</v>
      </c>
      <c r="D42" s="403" t="s">
        <v>254</v>
      </c>
      <c r="E42" s="404">
        <v>11346490.813100001</v>
      </c>
      <c r="F42" s="405">
        <v>13183.323200000001</v>
      </c>
      <c r="G42" s="406">
        <f t="shared" si="9"/>
        <v>11.346490813100001</v>
      </c>
      <c r="H42" s="407">
        <f t="shared" si="11"/>
        <v>13.1833232</v>
      </c>
      <c r="I42" s="408"/>
      <c r="J42" s="409"/>
      <c r="K42" s="710"/>
      <c r="L42" s="410"/>
      <c r="M42" s="411">
        <f t="shared" si="12"/>
        <v>0</v>
      </c>
      <c r="N42" s="412">
        <f t="shared" si="12"/>
        <v>0</v>
      </c>
      <c r="O42" s="325" t="s">
        <v>0</v>
      </c>
    </row>
    <row r="43" spans="1:15" ht="15.5">
      <c r="A43" s="781">
        <f t="shared" si="2"/>
        <v>37</v>
      </c>
      <c r="B43" s="413" t="s">
        <v>252</v>
      </c>
      <c r="C43" s="413" t="s">
        <v>255</v>
      </c>
      <c r="D43" s="414" t="s">
        <v>256</v>
      </c>
      <c r="E43" s="341">
        <v>28263999.480500001</v>
      </c>
      <c r="F43" s="415">
        <v>34769.999400000001</v>
      </c>
      <c r="G43" s="416">
        <f t="shared" si="9"/>
        <v>28.263999480500001</v>
      </c>
      <c r="H43" s="417">
        <f t="shared" si="11"/>
        <v>34.769999400000003</v>
      </c>
      <c r="I43" s="418"/>
      <c r="J43" s="419"/>
      <c r="K43" s="711"/>
      <c r="L43" s="420"/>
      <c r="M43" s="421">
        <f t="shared" si="12"/>
        <v>0</v>
      </c>
      <c r="N43" s="422">
        <f t="shared" si="12"/>
        <v>0</v>
      </c>
      <c r="O43" s="325" t="s">
        <v>0</v>
      </c>
    </row>
    <row r="44" spans="1:15" ht="15.5">
      <c r="A44" s="781">
        <f t="shared" si="2"/>
        <v>38</v>
      </c>
      <c r="B44" s="413" t="s">
        <v>252</v>
      </c>
      <c r="C44" s="413" t="s">
        <v>257</v>
      </c>
      <c r="D44" s="414" t="s">
        <v>258</v>
      </c>
      <c r="E44" s="341">
        <v>151337912.23800001</v>
      </c>
      <c r="F44" s="415">
        <v>52843.849600000001</v>
      </c>
      <c r="G44" s="416">
        <f t="shared" si="9"/>
        <v>151.337912238</v>
      </c>
      <c r="H44" s="417">
        <f t="shared" si="11"/>
        <v>52.843849599999999</v>
      </c>
      <c r="I44" s="418"/>
      <c r="J44" s="419"/>
      <c r="K44" s="711"/>
      <c r="L44" s="420"/>
      <c r="M44" s="421">
        <f t="shared" si="12"/>
        <v>0</v>
      </c>
      <c r="N44" s="422">
        <f t="shared" si="12"/>
        <v>0</v>
      </c>
      <c r="O44" s="325" t="s">
        <v>0</v>
      </c>
    </row>
    <row r="45" spans="1:15" ht="15.5">
      <c r="A45" s="781">
        <f t="shared" si="2"/>
        <v>39</v>
      </c>
      <c r="B45" s="413" t="s">
        <v>252</v>
      </c>
      <c r="C45" s="413" t="s">
        <v>259</v>
      </c>
      <c r="D45" s="414" t="s">
        <v>260</v>
      </c>
      <c r="E45" s="341">
        <v>16799576.837099999</v>
      </c>
      <c r="F45" s="415">
        <v>19100.000599999999</v>
      </c>
      <c r="G45" s="416">
        <f t="shared" si="9"/>
        <v>16.799576837099998</v>
      </c>
      <c r="H45" s="417">
        <f t="shared" si="11"/>
        <v>19.100000599999998</v>
      </c>
      <c r="I45" s="418"/>
      <c r="J45" s="419"/>
      <c r="K45" s="711"/>
      <c r="L45" s="420"/>
      <c r="M45" s="421">
        <f t="shared" si="12"/>
        <v>0</v>
      </c>
      <c r="N45" s="422">
        <f t="shared" si="12"/>
        <v>0</v>
      </c>
      <c r="O45" s="325" t="s">
        <v>0</v>
      </c>
    </row>
    <row r="46" spans="1:15" ht="15.5">
      <c r="A46" s="781">
        <f t="shared" si="2"/>
        <v>40</v>
      </c>
      <c r="B46" s="413" t="s">
        <v>252</v>
      </c>
      <c r="C46" s="413" t="s">
        <v>261</v>
      </c>
      <c r="D46" s="414" t="s">
        <v>262</v>
      </c>
      <c r="E46" s="341">
        <v>4000000</v>
      </c>
      <c r="F46" s="415">
        <v>8000</v>
      </c>
      <c r="G46" s="416">
        <f t="shared" si="9"/>
        <v>4</v>
      </c>
      <c r="H46" s="417">
        <f t="shared" si="11"/>
        <v>8</v>
      </c>
      <c r="I46" s="418"/>
      <c r="J46" s="419"/>
      <c r="K46" s="711"/>
      <c r="L46" s="420"/>
      <c r="M46" s="421">
        <f t="shared" si="12"/>
        <v>0</v>
      </c>
      <c r="N46" s="422">
        <f t="shared" si="12"/>
        <v>0</v>
      </c>
      <c r="O46" s="325" t="s">
        <v>0</v>
      </c>
    </row>
    <row r="47" spans="1:15" ht="15.5">
      <c r="A47" s="781">
        <f t="shared" si="2"/>
        <v>41</v>
      </c>
      <c r="B47" s="413" t="s">
        <v>252</v>
      </c>
      <c r="C47" s="413" t="s">
        <v>263</v>
      </c>
      <c r="D47" s="414" t="s">
        <v>264</v>
      </c>
      <c r="E47" s="341">
        <v>13440866.632200001</v>
      </c>
      <c r="F47" s="415">
        <v>14767.863799999999</v>
      </c>
      <c r="G47" s="416">
        <f t="shared" si="9"/>
        <v>13.440866632200001</v>
      </c>
      <c r="H47" s="417">
        <f t="shared" si="11"/>
        <v>14.767863799999999</v>
      </c>
      <c r="I47" s="418"/>
      <c r="J47" s="419"/>
      <c r="K47" s="711"/>
      <c r="L47" s="420"/>
      <c r="M47" s="421">
        <f t="shared" si="12"/>
        <v>0</v>
      </c>
      <c r="N47" s="422">
        <f t="shared" si="12"/>
        <v>0</v>
      </c>
      <c r="O47" s="325" t="s">
        <v>0</v>
      </c>
    </row>
    <row r="48" spans="1:15" ht="15.5">
      <c r="A48" s="781">
        <f t="shared" si="2"/>
        <v>42</v>
      </c>
      <c r="B48" s="413" t="s">
        <v>252</v>
      </c>
      <c r="C48" s="413" t="s">
        <v>265</v>
      </c>
      <c r="D48" s="414" t="s">
        <v>266</v>
      </c>
      <c r="E48" s="341">
        <v>3579271.5543</v>
      </c>
      <c r="F48" s="415">
        <v>7591.7835999999998</v>
      </c>
      <c r="G48" s="416">
        <f t="shared" si="9"/>
        <v>3.5792715543</v>
      </c>
      <c r="H48" s="417">
        <f t="shared" si="11"/>
        <v>7.5917835999999994</v>
      </c>
      <c r="I48" s="418"/>
      <c r="J48" s="419"/>
      <c r="K48" s="711"/>
      <c r="L48" s="420"/>
      <c r="M48" s="421">
        <f t="shared" si="12"/>
        <v>0</v>
      </c>
      <c r="N48" s="422">
        <f t="shared" si="12"/>
        <v>0</v>
      </c>
      <c r="O48" s="325" t="s">
        <v>0</v>
      </c>
    </row>
    <row r="49" spans="1:15" ht="15.5">
      <c r="A49" s="781">
        <f t="shared" si="2"/>
        <v>43</v>
      </c>
      <c r="B49" s="413" t="s">
        <v>252</v>
      </c>
      <c r="C49" s="413" t="s">
        <v>179</v>
      </c>
      <c r="D49" s="414" t="s">
        <v>164</v>
      </c>
      <c r="E49" s="341">
        <v>13074160.945499999</v>
      </c>
      <c r="F49" s="415">
        <v>16209.810799999999</v>
      </c>
      <c r="G49" s="416">
        <v>13.98</v>
      </c>
      <c r="H49" s="417">
        <v>11.82</v>
      </c>
      <c r="I49" s="608">
        <f>G49</f>
        <v>13.98</v>
      </c>
      <c r="J49" s="609">
        <f>H49</f>
        <v>11.82</v>
      </c>
      <c r="K49" s="712"/>
      <c r="L49" s="420"/>
      <c r="M49" s="421">
        <f>K49+I49</f>
        <v>13.98</v>
      </c>
      <c r="N49" s="422">
        <f t="shared" si="12"/>
        <v>11.82</v>
      </c>
      <c r="O49" s="325" t="s">
        <v>0</v>
      </c>
    </row>
    <row r="50" spans="1:15" ht="15.5">
      <c r="A50" s="781">
        <f t="shared" si="2"/>
        <v>44</v>
      </c>
      <c r="B50" s="413" t="s">
        <v>252</v>
      </c>
      <c r="C50" s="413" t="s">
        <v>267</v>
      </c>
      <c r="D50" s="414" t="s">
        <v>547</v>
      </c>
      <c r="E50" s="341">
        <v>9657686.9822000004</v>
      </c>
      <c r="F50" s="415">
        <v>15084.0106</v>
      </c>
      <c r="G50" s="416">
        <f t="shared" ref="G50:G71" si="13">E50/1000000</f>
        <v>9.6576869821999995</v>
      </c>
      <c r="H50" s="417">
        <f>F50/1000</f>
        <v>15.084010599999999</v>
      </c>
      <c r="I50" s="418"/>
      <c r="J50" s="419"/>
      <c r="K50" s="711"/>
      <c r="L50" s="420"/>
      <c r="M50" s="421">
        <f t="shared" si="12"/>
        <v>0</v>
      </c>
      <c r="N50" s="422">
        <f t="shared" si="12"/>
        <v>0</v>
      </c>
      <c r="O50" s="325" t="s">
        <v>0</v>
      </c>
    </row>
    <row r="51" spans="1:15" ht="15.5">
      <c r="A51" s="781">
        <f t="shared" si="2"/>
        <v>45</v>
      </c>
      <c r="B51" s="413" t="s">
        <v>252</v>
      </c>
      <c r="C51" s="427" t="s">
        <v>268</v>
      </c>
      <c r="D51" s="428" t="s">
        <v>548</v>
      </c>
      <c r="E51" s="341">
        <v>6619368.9512999998</v>
      </c>
      <c r="F51" s="415">
        <v>10307.7727</v>
      </c>
      <c r="G51" s="416">
        <f t="shared" si="13"/>
        <v>6.6193689513000002</v>
      </c>
      <c r="H51" s="417">
        <f>F51/1000</f>
        <v>10.307772699999999</v>
      </c>
      <c r="I51" s="418"/>
      <c r="J51" s="419"/>
      <c r="K51" s="711"/>
      <c r="L51" s="420"/>
      <c r="M51" s="421">
        <f t="shared" si="12"/>
        <v>0</v>
      </c>
      <c r="N51" s="422">
        <f t="shared" si="12"/>
        <v>0</v>
      </c>
      <c r="O51" s="325" t="s">
        <v>0</v>
      </c>
    </row>
    <row r="52" spans="1:15" ht="15.5">
      <c r="A52" s="781">
        <f t="shared" si="2"/>
        <v>46</v>
      </c>
      <c r="B52" s="413" t="s">
        <v>252</v>
      </c>
      <c r="C52" s="413" t="s">
        <v>269</v>
      </c>
      <c r="D52" s="414" t="s">
        <v>164</v>
      </c>
      <c r="E52" s="341">
        <v>5102444.2757000001</v>
      </c>
      <c r="F52" s="415">
        <v>9499.9997999999996</v>
      </c>
      <c r="G52" s="416">
        <f t="shared" si="13"/>
        <v>5.1024442756999999</v>
      </c>
      <c r="H52" s="417">
        <f>F52/1000</f>
        <v>9.4999997999999994</v>
      </c>
      <c r="I52" s="418"/>
      <c r="J52" s="419"/>
      <c r="K52" s="711"/>
      <c r="L52" s="420"/>
      <c r="M52" s="421">
        <f t="shared" si="12"/>
        <v>0</v>
      </c>
      <c r="N52" s="422">
        <f t="shared" si="12"/>
        <v>0</v>
      </c>
      <c r="O52" s="325" t="s">
        <v>0</v>
      </c>
    </row>
    <row r="53" spans="1:15" ht="15.5">
      <c r="A53" s="781">
        <f t="shared" si="2"/>
        <v>47</v>
      </c>
      <c r="B53" s="598" t="s">
        <v>252</v>
      </c>
      <c r="C53" s="599" t="s">
        <v>270</v>
      </c>
      <c r="D53" s="600" t="s">
        <v>271</v>
      </c>
      <c r="E53" s="314">
        <v>237449293.6728</v>
      </c>
      <c r="F53" s="314">
        <v>62637.811399999999</v>
      </c>
      <c r="G53" s="315">
        <f t="shared" si="13"/>
        <v>237.4492936728</v>
      </c>
      <c r="H53" s="316">
        <f t="shared" ref="H53" si="14">F53/1000</f>
        <v>62.637811399999997</v>
      </c>
      <c r="I53" s="418"/>
      <c r="J53" s="419"/>
      <c r="K53" s="711"/>
      <c r="L53" s="420"/>
      <c r="M53" s="421"/>
      <c r="N53" s="422"/>
      <c r="O53" s="325"/>
    </row>
    <row r="54" spans="1:15" ht="15.5">
      <c r="A54" s="781">
        <f t="shared" si="2"/>
        <v>48</v>
      </c>
      <c r="B54" s="413" t="s">
        <v>252</v>
      </c>
      <c r="C54" s="413" t="s">
        <v>272</v>
      </c>
      <c r="D54" s="414" t="s">
        <v>273</v>
      </c>
      <c r="E54" s="341">
        <v>17817294.588300001</v>
      </c>
      <c r="F54" s="415">
        <v>18139.035800000001</v>
      </c>
      <c r="G54" s="416">
        <f t="shared" si="13"/>
        <v>17.817294588300001</v>
      </c>
      <c r="H54" s="417">
        <f>F54/1000</f>
        <v>18.139035800000002</v>
      </c>
      <c r="I54" s="418"/>
      <c r="J54" s="419"/>
      <c r="K54" s="711"/>
      <c r="L54" s="420"/>
      <c r="M54" s="421">
        <f t="shared" ref="M54:N57" si="15">K54+I54</f>
        <v>0</v>
      </c>
      <c r="N54" s="422">
        <f t="shared" si="15"/>
        <v>0</v>
      </c>
      <c r="O54" s="325" t="s">
        <v>0</v>
      </c>
    </row>
    <row r="55" spans="1:15" ht="15.5">
      <c r="A55" s="781">
        <f t="shared" si="2"/>
        <v>49</v>
      </c>
      <c r="B55" s="413" t="s">
        <v>252</v>
      </c>
      <c r="C55" s="413" t="s">
        <v>549</v>
      </c>
      <c r="D55" s="414" t="s">
        <v>550</v>
      </c>
      <c r="E55" s="341">
        <v>118464630.6696</v>
      </c>
      <c r="F55" s="415">
        <v>44758.640200000002</v>
      </c>
      <c r="G55" s="416">
        <f t="shared" si="13"/>
        <v>118.4646306696</v>
      </c>
      <c r="H55" s="417">
        <f>F55/1000</f>
        <v>44.758640200000002</v>
      </c>
      <c r="I55" s="418">
        <v>0</v>
      </c>
      <c r="J55" s="419">
        <v>0</v>
      </c>
      <c r="K55" s="711"/>
      <c r="L55" s="420"/>
      <c r="M55" s="421">
        <f t="shared" si="15"/>
        <v>0</v>
      </c>
      <c r="N55" s="422">
        <f t="shared" si="15"/>
        <v>0</v>
      </c>
      <c r="O55" s="325"/>
    </row>
    <row r="56" spans="1:15" ht="15.5">
      <c r="A56" s="781">
        <f t="shared" si="2"/>
        <v>50</v>
      </c>
      <c r="B56" s="413" t="s">
        <v>252</v>
      </c>
      <c r="C56" s="413" t="s">
        <v>551</v>
      </c>
      <c r="D56" s="414" t="s">
        <v>552</v>
      </c>
      <c r="E56" s="341">
        <v>121929367.85430001</v>
      </c>
      <c r="F56" s="415">
        <v>47325.387499999997</v>
      </c>
      <c r="G56" s="416">
        <f t="shared" si="13"/>
        <v>121.92936785430001</v>
      </c>
      <c r="H56" s="417">
        <f>F56/1000</f>
        <v>47.325387499999998</v>
      </c>
      <c r="I56" s="418">
        <v>0</v>
      </c>
      <c r="J56" s="419">
        <v>0</v>
      </c>
      <c r="K56" s="711"/>
      <c r="L56" s="420"/>
      <c r="M56" s="421">
        <f t="shared" si="15"/>
        <v>0</v>
      </c>
      <c r="N56" s="422">
        <f t="shared" si="15"/>
        <v>0</v>
      </c>
      <c r="O56" s="325"/>
    </row>
    <row r="57" spans="1:15" ht="15.5">
      <c r="A57" s="781">
        <f t="shared" si="2"/>
        <v>51</v>
      </c>
      <c r="B57" s="413" t="s">
        <v>252</v>
      </c>
      <c r="C57" s="413" t="s">
        <v>274</v>
      </c>
      <c r="D57" s="414" t="s">
        <v>273</v>
      </c>
      <c r="E57" s="341">
        <v>27686517.9252</v>
      </c>
      <c r="F57" s="415">
        <v>42240.170599999998</v>
      </c>
      <c r="G57" s="416">
        <f t="shared" si="13"/>
        <v>27.6865179252</v>
      </c>
      <c r="H57" s="417">
        <f>F57/1000</f>
        <v>42.240170599999999</v>
      </c>
      <c r="I57" s="418"/>
      <c r="J57" s="419"/>
      <c r="K57" s="711"/>
      <c r="L57" s="420"/>
      <c r="M57" s="421">
        <f t="shared" si="15"/>
        <v>0</v>
      </c>
      <c r="N57" s="422">
        <f t="shared" si="15"/>
        <v>0</v>
      </c>
      <c r="O57" s="325" t="s">
        <v>0</v>
      </c>
    </row>
    <row r="58" spans="1:15" ht="15.5">
      <c r="A58" s="781">
        <f t="shared" si="2"/>
        <v>52</v>
      </c>
      <c r="B58" s="598" t="s">
        <v>252</v>
      </c>
      <c r="C58" s="314" t="s">
        <v>277</v>
      </c>
      <c r="D58" s="611" t="s">
        <v>180</v>
      </c>
      <c r="E58" s="314">
        <v>1105369.0360999999</v>
      </c>
      <c r="F58" s="314">
        <v>4300.5676999999996</v>
      </c>
      <c r="G58" s="315">
        <v>1.5</v>
      </c>
      <c r="H58" s="316">
        <v>5.23</v>
      </c>
      <c r="I58" s="608">
        <f>G58</f>
        <v>1.5</v>
      </c>
      <c r="J58" s="609">
        <f>H58</f>
        <v>5.23</v>
      </c>
      <c r="K58" s="711"/>
      <c r="L58" s="420"/>
      <c r="M58" s="421"/>
      <c r="N58" s="422"/>
      <c r="O58" s="325"/>
    </row>
    <row r="59" spans="1:15" ht="15.5">
      <c r="A59" s="781">
        <f t="shared" si="2"/>
        <v>53</v>
      </c>
      <c r="B59" s="413" t="s">
        <v>252</v>
      </c>
      <c r="C59" s="413" t="s">
        <v>275</v>
      </c>
      <c r="D59" s="414" t="s">
        <v>276</v>
      </c>
      <c r="E59" s="341">
        <v>17603747.226799998</v>
      </c>
      <c r="F59" s="415">
        <v>20163.311900000001</v>
      </c>
      <c r="G59" s="416">
        <f t="shared" si="13"/>
        <v>17.603747226799999</v>
      </c>
      <c r="H59" s="417">
        <f>F59/1000</f>
        <v>20.1633119</v>
      </c>
      <c r="I59" s="418"/>
      <c r="J59" s="419"/>
      <c r="K59" s="711"/>
      <c r="L59" s="420"/>
      <c r="M59" s="421">
        <f t="shared" ref="M59:N61" si="16">K59+I59</f>
        <v>0</v>
      </c>
      <c r="N59" s="422">
        <f t="shared" si="16"/>
        <v>0</v>
      </c>
      <c r="O59" s="325" t="s">
        <v>0</v>
      </c>
    </row>
    <row r="60" spans="1:15" ht="15.5">
      <c r="A60" s="781">
        <f t="shared" si="2"/>
        <v>54</v>
      </c>
      <c r="B60" s="413" t="s">
        <v>252</v>
      </c>
      <c r="C60" s="413" t="s">
        <v>278</v>
      </c>
      <c r="D60" s="414" t="s">
        <v>279</v>
      </c>
      <c r="E60" s="341">
        <v>19164999.9989</v>
      </c>
      <c r="F60" s="415">
        <v>19700</v>
      </c>
      <c r="G60" s="416">
        <f t="shared" si="13"/>
        <v>19.164999998900001</v>
      </c>
      <c r="H60" s="417">
        <v>18.8</v>
      </c>
      <c r="I60" s="418">
        <f>G60</f>
        <v>19.164999998900001</v>
      </c>
      <c r="J60" s="419">
        <f>H60</f>
        <v>18.8</v>
      </c>
      <c r="K60" s="711"/>
      <c r="L60" s="420"/>
      <c r="M60" s="421">
        <f t="shared" si="16"/>
        <v>19.164999998900001</v>
      </c>
      <c r="N60" s="422">
        <f t="shared" si="16"/>
        <v>18.8</v>
      </c>
      <c r="O60" s="321" t="s">
        <v>0</v>
      </c>
    </row>
    <row r="61" spans="1:15" ht="16" thickBot="1">
      <c r="A61" s="781">
        <f t="shared" si="2"/>
        <v>55</v>
      </c>
      <c r="B61" s="394" t="s">
        <v>252</v>
      </c>
      <c r="C61" s="394" t="s">
        <v>280</v>
      </c>
      <c r="D61" s="395" t="s">
        <v>281</v>
      </c>
      <c r="E61" s="396">
        <v>2117200.1861</v>
      </c>
      <c r="F61" s="397">
        <v>5840.0002000000004</v>
      </c>
      <c r="G61" s="345">
        <f t="shared" si="13"/>
        <v>2.1172001861000003</v>
      </c>
      <c r="H61" s="346">
        <f>F61/1000</f>
        <v>5.8400002000000004</v>
      </c>
      <c r="I61" s="398"/>
      <c r="J61" s="399"/>
      <c r="K61" s="714"/>
      <c r="L61" s="423"/>
      <c r="M61" s="400">
        <f t="shared" si="16"/>
        <v>0</v>
      </c>
      <c r="N61" s="401">
        <f t="shared" si="16"/>
        <v>0</v>
      </c>
      <c r="O61" s="325" t="s">
        <v>0</v>
      </c>
    </row>
    <row r="62" spans="1:15" ht="15.5">
      <c r="A62" s="781">
        <f t="shared" si="2"/>
        <v>56</v>
      </c>
      <c r="B62" s="595" t="s">
        <v>282</v>
      </c>
      <c r="C62" s="318" t="s">
        <v>283</v>
      </c>
      <c r="D62" s="612" t="s">
        <v>284</v>
      </c>
      <c r="E62" s="318">
        <v>19979431.811099999</v>
      </c>
      <c r="F62" s="318">
        <v>23537.3429</v>
      </c>
      <c r="G62" s="319">
        <f t="shared" si="13"/>
        <v>19.9794318111</v>
      </c>
      <c r="H62" s="320">
        <f t="shared" ref="H62:H64" si="17">F62/1000</f>
        <v>23.537342899999999</v>
      </c>
      <c r="I62" s="432">
        <f>G62</f>
        <v>19.9794318111</v>
      </c>
      <c r="J62" s="433">
        <f>H62</f>
        <v>23.537342899999999</v>
      </c>
      <c r="K62" s="713"/>
      <c r="L62" s="434"/>
      <c r="M62" s="593"/>
      <c r="N62" s="594"/>
      <c r="O62" s="325"/>
    </row>
    <row r="63" spans="1:15" ht="16" thickBot="1">
      <c r="A63" s="781">
        <f t="shared" si="2"/>
        <v>57</v>
      </c>
      <c r="B63" s="598" t="s">
        <v>282</v>
      </c>
      <c r="C63" s="328" t="s">
        <v>285</v>
      </c>
      <c r="D63" s="616" t="s">
        <v>284</v>
      </c>
      <c r="E63" s="328">
        <v>9261769.1815000009</v>
      </c>
      <c r="F63" s="328">
        <v>13666.822200000001</v>
      </c>
      <c r="G63" s="315">
        <f t="shared" si="13"/>
        <v>9.2617691815000001</v>
      </c>
      <c r="H63" s="316">
        <f t="shared" si="17"/>
        <v>13.6668222</v>
      </c>
      <c r="I63" s="432">
        <f>G63</f>
        <v>9.2617691815000001</v>
      </c>
      <c r="J63" s="433">
        <f>H63</f>
        <v>13.6668222</v>
      </c>
      <c r="K63" s="713"/>
      <c r="L63" s="434"/>
      <c r="M63" s="593"/>
      <c r="N63" s="594"/>
      <c r="O63" s="325"/>
    </row>
    <row r="64" spans="1:15" ht="15.5">
      <c r="A64" s="781">
        <f t="shared" si="2"/>
        <v>58</v>
      </c>
      <c r="B64" s="413" t="s">
        <v>282</v>
      </c>
      <c r="C64" s="328" t="s">
        <v>286</v>
      </c>
      <c r="D64" s="616" t="s">
        <v>219</v>
      </c>
      <c r="E64" s="328">
        <v>3289999.9994000001</v>
      </c>
      <c r="F64" s="328">
        <v>7500</v>
      </c>
      <c r="G64" s="315">
        <f t="shared" si="13"/>
        <v>3.2899999994</v>
      </c>
      <c r="H64" s="316">
        <f t="shared" si="17"/>
        <v>7.5</v>
      </c>
      <c r="I64" s="418">
        <v>0</v>
      </c>
      <c r="J64" s="419">
        <v>0</v>
      </c>
      <c r="K64" s="711"/>
      <c r="L64" s="420"/>
      <c r="M64" s="411">
        <f t="shared" ref="M64:N74" si="18">K64+I64</f>
        <v>0</v>
      </c>
      <c r="N64" s="412">
        <f t="shared" si="18"/>
        <v>0</v>
      </c>
      <c r="O64" s="36" t="s">
        <v>0</v>
      </c>
    </row>
    <row r="65" spans="1:15" ht="15.5">
      <c r="A65" s="781">
        <f t="shared" si="2"/>
        <v>59</v>
      </c>
      <c r="B65" s="413" t="s">
        <v>282</v>
      </c>
      <c r="C65" s="413" t="s">
        <v>287</v>
      </c>
      <c r="D65" s="414" t="s">
        <v>209</v>
      </c>
      <c r="E65" s="341">
        <v>12305071.9048</v>
      </c>
      <c r="F65" s="415">
        <v>15303.7261</v>
      </c>
      <c r="G65" s="416">
        <f t="shared" si="13"/>
        <v>12.3050719048</v>
      </c>
      <c r="H65" s="417">
        <f>F65/1000</f>
        <v>15.3037261</v>
      </c>
      <c r="I65" s="418">
        <v>0</v>
      </c>
      <c r="J65" s="419">
        <v>0</v>
      </c>
      <c r="K65" s="711"/>
      <c r="L65" s="420"/>
      <c r="M65" s="421">
        <f t="shared" si="18"/>
        <v>0</v>
      </c>
      <c r="N65" s="422">
        <f t="shared" si="18"/>
        <v>0</v>
      </c>
      <c r="O65" s="325" t="s">
        <v>0</v>
      </c>
    </row>
    <row r="66" spans="1:15" ht="15.5">
      <c r="A66" s="781">
        <f t="shared" si="2"/>
        <v>60</v>
      </c>
      <c r="B66" s="413" t="s">
        <v>282</v>
      </c>
      <c r="C66" s="413" t="s">
        <v>288</v>
      </c>
      <c r="D66" s="414" t="s">
        <v>289</v>
      </c>
      <c r="E66" s="341">
        <v>15784809.972100001</v>
      </c>
      <c r="F66" s="415">
        <v>20603.461800000001</v>
      </c>
      <c r="G66" s="416">
        <f t="shared" si="13"/>
        <v>15.784809972100001</v>
      </c>
      <c r="H66" s="417">
        <f>F66/1000</f>
        <v>20.603461800000002</v>
      </c>
      <c r="I66" s="418"/>
      <c r="J66" s="419"/>
      <c r="K66" s="711"/>
      <c r="L66" s="420"/>
      <c r="M66" s="421">
        <f t="shared" si="18"/>
        <v>0</v>
      </c>
      <c r="N66" s="422">
        <f t="shared" si="18"/>
        <v>0</v>
      </c>
      <c r="O66" s="325" t="s">
        <v>0</v>
      </c>
    </row>
    <row r="67" spans="1:15" ht="15.5">
      <c r="A67" s="781">
        <f t="shared" si="2"/>
        <v>61</v>
      </c>
      <c r="B67" s="413" t="s">
        <v>282</v>
      </c>
      <c r="C67" s="413"/>
      <c r="D67" s="414" t="s">
        <v>164</v>
      </c>
      <c r="E67" s="341">
        <v>5019944.0643999996</v>
      </c>
      <c r="F67" s="415">
        <v>6118.7779</v>
      </c>
      <c r="G67" s="416">
        <f t="shared" si="13"/>
        <v>5.0199440643999997</v>
      </c>
      <c r="H67" s="417">
        <f>F67/1000</f>
        <v>6.1187779000000004</v>
      </c>
      <c r="I67" s="418"/>
      <c r="J67" s="419"/>
      <c r="K67" s="711"/>
      <c r="L67" s="420"/>
      <c r="M67" s="421">
        <f t="shared" si="18"/>
        <v>0</v>
      </c>
      <c r="N67" s="422">
        <f t="shared" si="18"/>
        <v>0</v>
      </c>
      <c r="O67" s="325"/>
    </row>
    <row r="68" spans="1:15" ht="15.5">
      <c r="A68" s="781">
        <f t="shared" si="2"/>
        <v>62</v>
      </c>
      <c r="B68" s="413" t="s">
        <v>282</v>
      </c>
      <c r="C68" s="427" t="s">
        <v>290</v>
      </c>
      <c r="D68" s="617" t="s">
        <v>291</v>
      </c>
      <c r="E68" s="341">
        <v>4751738.9017000003</v>
      </c>
      <c r="F68" s="415">
        <v>9923.7232999999997</v>
      </c>
      <c r="G68" s="416">
        <v>2.4700000000000002</v>
      </c>
      <c r="H68" s="417">
        <v>4.6500000000000004</v>
      </c>
      <c r="I68" s="418">
        <f>G68</f>
        <v>2.4700000000000002</v>
      </c>
      <c r="J68" s="419">
        <f>H68</f>
        <v>4.6500000000000004</v>
      </c>
      <c r="K68" s="711"/>
      <c r="L68" s="420"/>
      <c r="M68" s="421">
        <f t="shared" si="18"/>
        <v>2.4700000000000002</v>
      </c>
      <c r="N68" s="422">
        <f t="shared" si="18"/>
        <v>4.6500000000000004</v>
      </c>
      <c r="O68" s="321" t="s">
        <v>0</v>
      </c>
    </row>
    <row r="69" spans="1:15" ht="15.5">
      <c r="A69" s="781">
        <f t="shared" si="2"/>
        <v>63</v>
      </c>
      <c r="B69" s="413" t="s">
        <v>282</v>
      </c>
      <c r="C69" s="427" t="s">
        <v>553</v>
      </c>
      <c r="D69" s="428" t="s">
        <v>186</v>
      </c>
      <c r="E69" s="341">
        <v>305063148.04449999</v>
      </c>
      <c r="F69" s="415">
        <v>89992.702699999994</v>
      </c>
      <c r="G69" s="416">
        <f t="shared" si="13"/>
        <v>305.0631480445</v>
      </c>
      <c r="H69" s="417">
        <f>F69/1000</f>
        <v>89.992702699999995</v>
      </c>
      <c r="I69" s="418">
        <v>0</v>
      </c>
      <c r="J69" s="419">
        <v>0</v>
      </c>
      <c r="K69" s="711"/>
      <c r="L69" s="420"/>
      <c r="M69" s="421">
        <f t="shared" si="18"/>
        <v>0</v>
      </c>
      <c r="N69" s="422">
        <f t="shared" si="18"/>
        <v>0</v>
      </c>
      <c r="O69" s="321"/>
    </row>
    <row r="70" spans="1:15" ht="15.5">
      <c r="A70" s="781">
        <f t="shared" si="2"/>
        <v>64</v>
      </c>
      <c r="B70" s="413" t="s">
        <v>282</v>
      </c>
      <c r="C70" s="427" t="s">
        <v>554</v>
      </c>
      <c r="D70" s="429" t="s">
        <v>221</v>
      </c>
      <c r="E70" s="430">
        <v>6120000.0000999998</v>
      </c>
      <c r="F70" s="431">
        <v>6354.4817000000003</v>
      </c>
      <c r="G70" s="416">
        <f t="shared" si="13"/>
        <v>6.1200000001000001</v>
      </c>
      <c r="H70" s="417">
        <f>F70/1000</f>
        <v>6.3544817</v>
      </c>
      <c r="I70" s="432"/>
      <c r="J70" s="433"/>
      <c r="K70" s="713"/>
      <c r="L70" s="434"/>
      <c r="M70" s="421">
        <f t="shared" si="18"/>
        <v>0</v>
      </c>
      <c r="N70" s="422">
        <f t="shared" si="18"/>
        <v>0</v>
      </c>
      <c r="O70" s="325"/>
    </row>
    <row r="71" spans="1:15" ht="15.5">
      <c r="A71" s="781">
        <f t="shared" si="2"/>
        <v>65</v>
      </c>
      <c r="B71" s="413" t="s">
        <v>282</v>
      </c>
      <c r="C71" s="427" t="s">
        <v>555</v>
      </c>
      <c r="D71" s="414" t="s">
        <v>420</v>
      </c>
      <c r="E71" s="341">
        <v>6126472.9587000003</v>
      </c>
      <c r="F71" s="415">
        <v>5296.4044000000004</v>
      </c>
      <c r="G71" s="416">
        <f t="shared" si="13"/>
        <v>6.1264729587</v>
      </c>
      <c r="H71" s="417">
        <f>F71/1000</f>
        <v>5.2964044000000001</v>
      </c>
      <c r="I71" s="418"/>
      <c r="J71" s="419"/>
      <c r="K71" s="711"/>
      <c r="L71" s="420"/>
      <c r="M71" s="421">
        <f t="shared" si="18"/>
        <v>0</v>
      </c>
      <c r="N71" s="422">
        <f t="shared" si="18"/>
        <v>0</v>
      </c>
      <c r="O71" s="325"/>
    </row>
    <row r="72" spans="1:15" ht="16" thickBot="1">
      <c r="A72" s="781">
        <f t="shared" si="2"/>
        <v>66</v>
      </c>
      <c r="B72" s="394" t="s">
        <v>282</v>
      </c>
      <c r="C72" s="394" t="s">
        <v>292</v>
      </c>
      <c r="D72" s="395" t="s">
        <v>293</v>
      </c>
      <c r="E72" s="396">
        <v>3289999.9994000001</v>
      </c>
      <c r="F72" s="397">
        <v>7500</v>
      </c>
      <c r="G72" s="345">
        <f>E72/1000000</f>
        <v>3.2899999994</v>
      </c>
      <c r="H72" s="346">
        <f>F72/1000</f>
        <v>7.5</v>
      </c>
      <c r="I72" s="398"/>
      <c r="J72" s="399"/>
      <c r="K72" s="714"/>
      <c r="L72" s="423"/>
      <c r="M72" s="400">
        <f t="shared" si="18"/>
        <v>0</v>
      </c>
      <c r="N72" s="401">
        <f t="shared" si="18"/>
        <v>0</v>
      </c>
      <c r="O72" s="325" t="s">
        <v>0</v>
      </c>
    </row>
    <row r="73" spans="1:15" ht="15.5">
      <c r="A73" s="781">
        <f t="shared" ref="A73:A136" si="19">A72+1</f>
        <v>67</v>
      </c>
      <c r="B73" s="402" t="s">
        <v>162</v>
      </c>
      <c r="C73" s="402" t="s">
        <v>294</v>
      </c>
      <c r="D73" s="403" t="s">
        <v>164</v>
      </c>
      <c r="E73" s="404">
        <v>13092924.908</v>
      </c>
      <c r="F73" s="405">
        <v>16229.302100000001</v>
      </c>
      <c r="G73" s="406">
        <v>13.99</v>
      </c>
      <c r="H73" s="407">
        <v>10.71</v>
      </c>
      <c r="I73" s="408">
        <f t="shared" ref="I73:J75" si="20">G73</f>
        <v>13.99</v>
      </c>
      <c r="J73" s="409">
        <f t="shared" si="20"/>
        <v>10.71</v>
      </c>
      <c r="K73" s="710"/>
      <c r="L73" s="410"/>
      <c r="M73" s="411">
        <f t="shared" si="18"/>
        <v>13.99</v>
      </c>
      <c r="N73" s="412">
        <f t="shared" si="18"/>
        <v>10.71</v>
      </c>
      <c r="O73" s="321" t="s">
        <v>0</v>
      </c>
    </row>
    <row r="74" spans="1:15" ht="15.5">
      <c r="A74" s="781">
        <f t="shared" si="19"/>
        <v>68</v>
      </c>
      <c r="B74" s="413" t="s">
        <v>162</v>
      </c>
      <c r="C74" s="413" t="s">
        <v>182</v>
      </c>
      <c r="D74" s="414" t="s">
        <v>183</v>
      </c>
      <c r="E74" s="341">
        <v>2977242.159</v>
      </c>
      <c r="F74" s="415">
        <v>6902.6399000000001</v>
      </c>
      <c r="G74" s="416">
        <v>1.9</v>
      </c>
      <c r="H74" s="417">
        <v>3.04</v>
      </c>
      <c r="I74" s="418">
        <f t="shared" si="20"/>
        <v>1.9</v>
      </c>
      <c r="J74" s="419">
        <f t="shared" si="20"/>
        <v>3.04</v>
      </c>
      <c r="K74" s="711"/>
      <c r="L74" s="420"/>
      <c r="M74" s="421">
        <f t="shared" si="18"/>
        <v>1.9</v>
      </c>
      <c r="N74" s="422">
        <f t="shared" si="18"/>
        <v>3.04</v>
      </c>
      <c r="O74" s="325" t="s">
        <v>0</v>
      </c>
    </row>
    <row r="75" spans="1:15" ht="15.5">
      <c r="A75" s="781">
        <f t="shared" si="19"/>
        <v>69</v>
      </c>
      <c r="B75" s="602" t="s">
        <v>162</v>
      </c>
      <c r="C75" s="328" t="s">
        <v>181</v>
      </c>
      <c r="D75" s="616" t="s">
        <v>166</v>
      </c>
      <c r="E75" s="328">
        <v>9624999.9987000003</v>
      </c>
      <c r="F75" s="328">
        <v>15060</v>
      </c>
      <c r="G75" s="315">
        <v>9.91</v>
      </c>
      <c r="H75" s="316">
        <v>12.25</v>
      </c>
      <c r="I75" s="432">
        <f t="shared" si="20"/>
        <v>9.91</v>
      </c>
      <c r="J75" s="433">
        <f t="shared" si="20"/>
        <v>12.25</v>
      </c>
      <c r="K75" s="713"/>
      <c r="L75" s="434"/>
      <c r="M75" s="421"/>
      <c r="N75" s="422"/>
      <c r="O75" s="325"/>
    </row>
    <row r="76" spans="1:15" ht="15.5">
      <c r="A76" s="781">
        <f t="shared" si="19"/>
        <v>70</v>
      </c>
      <c r="B76" s="413" t="s">
        <v>162</v>
      </c>
      <c r="C76" s="413" t="s">
        <v>556</v>
      </c>
      <c r="D76" s="414" t="s">
        <v>312</v>
      </c>
      <c r="E76" s="430">
        <v>1349660.064</v>
      </c>
      <c r="F76" s="431">
        <v>2250.8485999999998</v>
      </c>
      <c r="G76" s="416">
        <f>E76/1000000</f>
        <v>1.349660064</v>
      </c>
      <c r="H76" s="417">
        <f>F76/1000</f>
        <v>2.2508485999999999</v>
      </c>
      <c r="I76" s="432"/>
      <c r="J76" s="433"/>
      <c r="K76" s="713"/>
      <c r="L76" s="434"/>
      <c r="M76" s="421">
        <f t="shared" ref="M76:N85" si="21">K76+I76</f>
        <v>0</v>
      </c>
      <c r="N76" s="422">
        <f t="shared" si="21"/>
        <v>0</v>
      </c>
      <c r="O76" s="325"/>
    </row>
    <row r="77" spans="1:15" ht="15.5">
      <c r="A77" s="781">
        <f t="shared" si="19"/>
        <v>71</v>
      </c>
      <c r="B77" s="413" t="s">
        <v>162</v>
      </c>
      <c r="C77" s="413" t="s">
        <v>557</v>
      </c>
      <c r="D77" s="414" t="s">
        <v>420</v>
      </c>
      <c r="E77" s="430">
        <v>4895085.4353999998</v>
      </c>
      <c r="F77" s="431">
        <v>5784.8543</v>
      </c>
      <c r="G77" s="416">
        <f>E77/1000000</f>
        <v>4.8950854353999995</v>
      </c>
      <c r="H77" s="417">
        <f>F77/1000</f>
        <v>5.7848543000000001</v>
      </c>
      <c r="I77" s="432"/>
      <c r="J77" s="433"/>
      <c r="K77" s="713"/>
      <c r="L77" s="434"/>
      <c r="M77" s="421">
        <f t="shared" si="21"/>
        <v>0</v>
      </c>
      <c r="N77" s="422">
        <f t="shared" si="21"/>
        <v>0</v>
      </c>
      <c r="O77" s="325"/>
    </row>
    <row r="78" spans="1:15" ht="15.5">
      <c r="A78" s="781">
        <f t="shared" si="19"/>
        <v>72</v>
      </c>
      <c r="B78" s="413" t="s">
        <v>162</v>
      </c>
      <c r="C78" s="413" t="s">
        <v>295</v>
      </c>
      <c r="D78" s="414" t="s">
        <v>558</v>
      </c>
      <c r="E78" s="341">
        <v>4988689.9151999997</v>
      </c>
      <c r="F78" s="415">
        <v>9475.1257999999998</v>
      </c>
      <c r="G78" s="416">
        <f>E78/1000000</f>
        <v>4.9886899151999993</v>
      </c>
      <c r="H78" s="417">
        <f>F78/1000</f>
        <v>9.4751257999999989</v>
      </c>
      <c r="I78" s="418"/>
      <c r="J78" s="419"/>
      <c r="K78" s="711"/>
      <c r="L78" s="420"/>
      <c r="M78" s="421">
        <f t="shared" si="21"/>
        <v>0</v>
      </c>
      <c r="N78" s="422">
        <f t="shared" si="21"/>
        <v>0</v>
      </c>
      <c r="O78" s="325" t="s">
        <v>0</v>
      </c>
    </row>
    <row r="79" spans="1:15" ht="15.5">
      <c r="A79" s="781">
        <f t="shared" si="19"/>
        <v>73</v>
      </c>
      <c r="B79" s="413" t="s">
        <v>162</v>
      </c>
      <c r="C79" s="413" t="s">
        <v>296</v>
      </c>
      <c r="D79" s="414" t="s">
        <v>219</v>
      </c>
      <c r="E79" s="341">
        <v>3289999.9994000001</v>
      </c>
      <c r="F79" s="415">
        <v>7500</v>
      </c>
      <c r="G79" s="416">
        <v>2.4700000000000002</v>
      </c>
      <c r="H79" s="417">
        <v>4.6500000000000004</v>
      </c>
      <c r="I79" s="418">
        <f>G79</f>
        <v>2.4700000000000002</v>
      </c>
      <c r="J79" s="419">
        <f>H79</f>
        <v>4.6500000000000004</v>
      </c>
      <c r="K79" s="711"/>
      <c r="L79" s="420"/>
      <c r="M79" s="421">
        <f t="shared" si="21"/>
        <v>2.4700000000000002</v>
      </c>
      <c r="N79" s="422">
        <f t="shared" si="21"/>
        <v>4.6500000000000004</v>
      </c>
      <c r="O79" s="321" t="s">
        <v>0</v>
      </c>
    </row>
    <row r="80" spans="1:15" ht="15.5">
      <c r="A80" s="781">
        <f t="shared" si="19"/>
        <v>74</v>
      </c>
      <c r="B80" s="413" t="s">
        <v>162</v>
      </c>
      <c r="C80" s="427" t="s">
        <v>559</v>
      </c>
      <c r="D80" s="414" t="s">
        <v>420</v>
      </c>
      <c r="E80" s="341">
        <v>6126472.9587000003</v>
      </c>
      <c r="F80" s="415">
        <v>5296.4044000000004</v>
      </c>
      <c r="G80" s="416">
        <f t="shared" ref="G80:G100" si="22">E80/1000000</f>
        <v>6.1264729587</v>
      </c>
      <c r="H80" s="417">
        <f t="shared" ref="H80:H85" si="23">F80/1000</f>
        <v>5.2964044000000001</v>
      </c>
      <c r="I80" s="418">
        <f t="shared" ref="I80:J81" si="24">G80</f>
        <v>6.1264729587</v>
      </c>
      <c r="J80" s="419">
        <f t="shared" si="24"/>
        <v>5.2964044000000001</v>
      </c>
      <c r="K80" s="712"/>
      <c r="L80" s="420"/>
      <c r="M80" s="421">
        <f t="shared" si="21"/>
        <v>6.1264729587</v>
      </c>
      <c r="N80" s="422">
        <f t="shared" si="21"/>
        <v>5.2964044000000001</v>
      </c>
      <c r="O80" s="325"/>
    </row>
    <row r="81" spans="1:15" ht="15.5">
      <c r="A81" s="781">
        <f t="shared" si="19"/>
        <v>75</v>
      </c>
      <c r="B81" s="413" t="s">
        <v>162</v>
      </c>
      <c r="C81" s="427" t="s">
        <v>560</v>
      </c>
      <c r="D81" s="429" t="s">
        <v>221</v>
      </c>
      <c r="E81" s="430">
        <v>6120047.6896000002</v>
      </c>
      <c r="F81" s="431">
        <v>7250.1059999999998</v>
      </c>
      <c r="G81" s="416">
        <f t="shared" si="22"/>
        <v>6.1200476895999998</v>
      </c>
      <c r="H81" s="417">
        <f t="shared" si="23"/>
        <v>7.2501059999999997</v>
      </c>
      <c r="I81" s="418">
        <f t="shared" si="24"/>
        <v>6.1200476895999998</v>
      </c>
      <c r="J81" s="419">
        <f t="shared" si="24"/>
        <v>7.2501059999999997</v>
      </c>
      <c r="K81" s="712"/>
      <c r="L81" s="420"/>
      <c r="M81" s="421">
        <f t="shared" si="21"/>
        <v>6.1200476895999998</v>
      </c>
      <c r="N81" s="422">
        <f t="shared" si="21"/>
        <v>7.2501059999999997</v>
      </c>
      <c r="O81" s="325"/>
    </row>
    <row r="82" spans="1:15" ht="17.25" customHeight="1" thickBot="1">
      <c r="A82" s="781">
        <f t="shared" si="19"/>
        <v>76</v>
      </c>
      <c r="B82" s="394" t="s">
        <v>162</v>
      </c>
      <c r="C82" s="394" t="s">
        <v>297</v>
      </c>
      <c r="D82" s="395" t="s">
        <v>298</v>
      </c>
      <c r="E82" s="396">
        <v>22437810.227899998</v>
      </c>
      <c r="F82" s="397">
        <v>27859.9571</v>
      </c>
      <c r="G82" s="345">
        <f t="shared" si="22"/>
        <v>22.437810227899998</v>
      </c>
      <c r="H82" s="346">
        <f t="shared" si="23"/>
        <v>27.859957099999999</v>
      </c>
      <c r="I82" s="398"/>
      <c r="J82" s="399"/>
      <c r="K82" s="714"/>
      <c r="L82" s="423"/>
      <c r="M82" s="400">
        <f t="shared" si="21"/>
        <v>0</v>
      </c>
      <c r="N82" s="401">
        <f t="shared" si="21"/>
        <v>0</v>
      </c>
      <c r="O82" s="325" t="s">
        <v>0</v>
      </c>
    </row>
    <row r="83" spans="1:15" ht="15.5">
      <c r="A83" s="781">
        <f t="shared" si="19"/>
        <v>77</v>
      </c>
      <c r="B83" s="402" t="s">
        <v>163</v>
      </c>
      <c r="C83" s="402" t="s">
        <v>299</v>
      </c>
      <c r="D83" s="403" t="s">
        <v>300</v>
      </c>
      <c r="E83" s="404">
        <v>23133189.544199999</v>
      </c>
      <c r="F83" s="405">
        <v>32572.195500000002</v>
      </c>
      <c r="G83" s="406">
        <f t="shared" si="22"/>
        <v>23.1331895442</v>
      </c>
      <c r="H83" s="407">
        <f t="shared" si="23"/>
        <v>32.572195499999999</v>
      </c>
      <c r="I83" s="408"/>
      <c r="J83" s="409"/>
      <c r="K83" s="710"/>
      <c r="L83" s="410"/>
      <c r="M83" s="411">
        <f t="shared" si="21"/>
        <v>0</v>
      </c>
      <c r="N83" s="412">
        <f t="shared" si="21"/>
        <v>0</v>
      </c>
      <c r="O83" s="325" t="s">
        <v>0</v>
      </c>
    </row>
    <row r="84" spans="1:15" ht="15.5">
      <c r="A84" s="781">
        <f t="shared" si="19"/>
        <v>78</v>
      </c>
      <c r="B84" s="413" t="s">
        <v>163</v>
      </c>
      <c r="C84" s="413" t="s">
        <v>301</v>
      </c>
      <c r="D84" s="414" t="s">
        <v>302</v>
      </c>
      <c r="E84" s="341">
        <v>104633062.6532</v>
      </c>
      <c r="F84" s="415">
        <v>49129.340499999998</v>
      </c>
      <c r="G84" s="416">
        <f t="shared" si="22"/>
        <v>104.6330626532</v>
      </c>
      <c r="H84" s="417">
        <f t="shared" si="23"/>
        <v>49.129340499999998</v>
      </c>
      <c r="I84" s="418"/>
      <c r="J84" s="419"/>
      <c r="K84" s="711"/>
      <c r="L84" s="420"/>
      <c r="M84" s="421">
        <f t="shared" si="21"/>
        <v>0</v>
      </c>
      <c r="N84" s="422">
        <f t="shared" si="21"/>
        <v>0</v>
      </c>
      <c r="O84" s="325" t="s">
        <v>0</v>
      </c>
    </row>
    <row r="85" spans="1:15" ht="18.5" customHeight="1">
      <c r="A85" s="781">
        <f t="shared" si="19"/>
        <v>79</v>
      </c>
      <c r="B85" s="413" t="s">
        <v>163</v>
      </c>
      <c r="C85" s="413" t="s">
        <v>303</v>
      </c>
      <c r="D85" s="414" t="s">
        <v>304</v>
      </c>
      <c r="E85" s="341">
        <v>126772510.74789999</v>
      </c>
      <c r="F85" s="415">
        <v>43586.341699999997</v>
      </c>
      <c r="G85" s="416">
        <f t="shared" si="22"/>
        <v>126.7725107479</v>
      </c>
      <c r="H85" s="417">
        <f t="shared" si="23"/>
        <v>43.586341699999998</v>
      </c>
      <c r="I85" s="418">
        <v>0</v>
      </c>
      <c r="J85" s="419">
        <v>0</v>
      </c>
      <c r="K85" s="711"/>
      <c r="L85" s="420"/>
      <c r="M85" s="421">
        <f t="shared" si="21"/>
        <v>0</v>
      </c>
      <c r="N85" s="422">
        <f t="shared" si="21"/>
        <v>0</v>
      </c>
      <c r="O85" s="325" t="s">
        <v>0</v>
      </c>
    </row>
    <row r="86" spans="1:15" ht="18.5" customHeight="1">
      <c r="A86" s="781">
        <f t="shared" si="19"/>
        <v>80</v>
      </c>
      <c r="B86" s="602" t="s">
        <v>163</v>
      </c>
      <c r="C86" s="328" t="s">
        <v>184</v>
      </c>
      <c r="D86" s="616" t="s">
        <v>183</v>
      </c>
      <c r="E86" s="328">
        <v>3586702.4134</v>
      </c>
      <c r="F86" s="328">
        <v>7599.0218000000004</v>
      </c>
      <c r="G86" s="315">
        <v>1.9</v>
      </c>
      <c r="H86" s="316">
        <v>3.04</v>
      </c>
      <c r="I86" s="418">
        <f>G86</f>
        <v>1.9</v>
      </c>
      <c r="J86" s="419">
        <f>H86</f>
        <v>3.04</v>
      </c>
      <c r="K86" s="711"/>
      <c r="L86" s="420"/>
      <c r="M86" s="421"/>
      <c r="N86" s="422"/>
      <c r="O86" s="325"/>
    </row>
    <row r="87" spans="1:15" ht="18.5" customHeight="1">
      <c r="A87" s="781">
        <f t="shared" si="19"/>
        <v>81</v>
      </c>
      <c r="B87" s="602" t="s">
        <v>163</v>
      </c>
      <c r="C87" s="328" t="s">
        <v>305</v>
      </c>
      <c r="D87" s="616" t="s">
        <v>164</v>
      </c>
      <c r="E87" s="328">
        <v>13109250.000800001</v>
      </c>
      <c r="F87" s="328">
        <v>16229.810799999999</v>
      </c>
      <c r="G87" s="315">
        <v>13.99</v>
      </c>
      <c r="H87" s="316">
        <v>10.71</v>
      </c>
      <c r="I87" s="418">
        <f>G87</f>
        <v>13.99</v>
      </c>
      <c r="J87" s="419">
        <f>H87</f>
        <v>10.71</v>
      </c>
      <c r="K87" s="711"/>
      <c r="L87" s="420"/>
      <c r="M87" s="421"/>
      <c r="N87" s="422"/>
      <c r="O87" s="325"/>
    </row>
    <row r="88" spans="1:15" ht="15.5">
      <c r="A88" s="781">
        <f t="shared" si="19"/>
        <v>82</v>
      </c>
      <c r="B88" s="413" t="s">
        <v>163</v>
      </c>
      <c r="C88" s="413" t="s">
        <v>561</v>
      </c>
      <c r="D88" s="414" t="s">
        <v>420</v>
      </c>
      <c r="E88" s="341">
        <v>6068417.8914000001</v>
      </c>
      <c r="F88" s="415">
        <v>5203.3494000000001</v>
      </c>
      <c r="G88" s="416">
        <f t="shared" si="22"/>
        <v>6.0684178914000002</v>
      </c>
      <c r="H88" s="417">
        <f t="shared" ref="H88:H100" si="25">F88/1000</f>
        <v>5.2033494000000005</v>
      </c>
      <c r="I88" s="418">
        <f t="shared" ref="I88:J89" si="26">G88</f>
        <v>6.0684178914000002</v>
      </c>
      <c r="J88" s="419">
        <f t="shared" si="26"/>
        <v>5.2033494000000005</v>
      </c>
      <c r="K88" s="712"/>
      <c r="L88" s="420"/>
      <c r="M88" s="421">
        <f t="shared" ref="M88:N119" si="27">K88+I88</f>
        <v>6.0684178914000002</v>
      </c>
      <c r="N88" s="422">
        <f t="shared" si="27"/>
        <v>5.2033494000000005</v>
      </c>
      <c r="O88" s="325"/>
    </row>
    <row r="89" spans="1:15" ht="15.5">
      <c r="A89" s="781">
        <f t="shared" si="19"/>
        <v>83</v>
      </c>
      <c r="B89" s="413" t="s">
        <v>163</v>
      </c>
      <c r="C89" s="413" t="s">
        <v>562</v>
      </c>
      <c r="D89" s="414" t="s">
        <v>221</v>
      </c>
      <c r="E89" s="341">
        <v>6445247.8915999997</v>
      </c>
      <c r="F89" s="415">
        <v>8610.8048999999992</v>
      </c>
      <c r="G89" s="416">
        <f t="shared" si="22"/>
        <v>6.4452478915999993</v>
      </c>
      <c r="H89" s="417">
        <f t="shared" si="25"/>
        <v>8.6108048999999998</v>
      </c>
      <c r="I89" s="418">
        <f t="shared" si="26"/>
        <v>6.4452478915999993</v>
      </c>
      <c r="J89" s="419">
        <f t="shared" si="26"/>
        <v>8.6108048999999998</v>
      </c>
      <c r="K89" s="712"/>
      <c r="L89" s="420"/>
      <c r="M89" s="421">
        <f t="shared" si="27"/>
        <v>6.4452478915999993</v>
      </c>
      <c r="N89" s="422">
        <f t="shared" si="27"/>
        <v>8.6108048999999998</v>
      </c>
      <c r="O89" s="325"/>
    </row>
    <row r="90" spans="1:15" ht="15.5">
      <c r="A90" s="781">
        <f t="shared" si="19"/>
        <v>84</v>
      </c>
      <c r="B90" s="413" t="s">
        <v>163</v>
      </c>
      <c r="C90" s="413" t="s">
        <v>306</v>
      </c>
      <c r="D90" s="414" t="s">
        <v>307</v>
      </c>
      <c r="E90" s="341">
        <v>82279384.114399999</v>
      </c>
      <c r="F90" s="415">
        <v>57085.692199999998</v>
      </c>
      <c r="G90" s="416">
        <f t="shared" si="22"/>
        <v>82.279384114400003</v>
      </c>
      <c r="H90" s="417">
        <f t="shared" si="25"/>
        <v>57.085692199999997</v>
      </c>
      <c r="I90" s="418"/>
      <c r="J90" s="419"/>
      <c r="K90" s="711"/>
      <c r="L90" s="420"/>
      <c r="M90" s="421">
        <f t="shared" si="27"/>
        <v>0</v>
      </c>
      <c r="N90" s="422">
        <f t="shared" si="27"/>
        <v>0</v>
      </c>
      <c r="O90" s="325" t="s">
        <v>0</v>
      </c>
    </row>
    <row r="91" spans="1:15" ht="15.5">
      <c r="A91" s="781">
        <f t="shared" si="19"/>
        <v>85</v>
      </c>
      <c r="B91" s="413" t="s">
        <v>163</v>
      </c>
      <c r="C91" s="413" t="s">
        <v>308</v>
      </c>
      <c r="D91" s="414" t="s">
        <v>298</v>
      </c>
      <c r="E91" s="341">
        <v>23133216.230900001</v>
      </c>
      <c r="F91" s="415">
        <v>32572.2762</v>
      </c>
      <c r="G91" s="416">
        <f t="shared" si="22"/>
        <v>23.1332162309</v>
      </c>
      <c r="H91" s="417">
        <f t="shared" si="25"/>
        <v>32.572276199999997</v>
      </c>
      <c r="I91" s="418"/>
      <c r="J91" s="419"/>
      <c r="K91" s="711"/>
      <c r="L91" s="420"/>
      <c r="M91" s="421">
        <f t="shared" si="27"/>
        <v>0</v>
      </c>
      <c r="N91" s="422">
        <f t="shared" si="27"/>
        <v>0</v>
      </c>
      <c r="O91" s="325" t="s">
        <v>0</v>
      </c>
    </row>
    <row r="92" spans="1:15" ht="15.5">
      <c r="A92" s="781">
        <f t="shared" si="19"/>
        <v>86</v>
      </c>
      <c r="B92" s="413" t="s">
        <v>163</v>
      </c>
      <c r="C92" s="413" t="s">
        <v>309</v>
      </c>
      <c r="D92" s="414" t="s">
        <v>310</v>
      </c>
      <c r="E92" s="341">
        <v>16586363.6961</v>
      </c>
      <c r="F92" s="415">
        <v>25134.642800000001</v>
      </c>
      <c r="G92" s="416">
        <f t="shared" si="22"/>
        <v>16.586363696100001</v>
      </c>
      <c r="H92" s="417">
        <f t="shared" si="25"/>
        <v>25.134642800000002</v>
      </c>
      <c r="I92" s="418"/>
      <c r="J92" s="419"/>
      <c r="K92" s="711"/>
      <c r="L92" s="420"/>
      <c r="M92" s="421">
        <f t="shared" si="27"/>
        <v>0</v>
      </c>
      <c r="N92" s="422">
        <f t="shared" si="27"/>
        <v>0</v>
      </c>
      <c r="O92" s="325" t="s">
        <v>0</v>
      </c>
    </row>
    <row r="93" spans="1:15" ht="16" thickBot="1">
      <c r="A93" s="781">
        <f t="shared" si="19"/>
        <v>87</v>
      </c>
      <c r="B93" s="394" t="s">
        <v>163</v>
      </c>
      <c r="C93" s="394" t="s">
        <v>563</v>
      </c>
      <c r="D93" s="395" t="s">
        <v>164</v>
      </c>
      <c r="E93" s="396">
        <v>5006197.9278999995</v>
      </c>
      <c r="F93" s="397">
        <v>9452.3590000000004</v>
      </c>
      <c r="G93" s="345">
        <f t="shared" si="22"/>
        <v>5.0061979278999997</v>
      </c>
      <c r="H93" s="346">
        <f t="shared" si="25"/>
        <v>9.4523589999999995</v>
      </c>
      <c r="I93" s="398"/>
      <c r="J93" s="399"/>
      <c r="K93" s="714"/>
      <c r="L93" s="423"/>
      <c r="M93" s="400">
        <f t="shared" si="27"/>
        <v>0</v>
      </c>
      <c r="N93" s="401">
        <f t="shared" si="27"/>
        <v>0</v>
      </c>
      <c r="O93" s="325" t="s">
        <v>0</v>
      </c>
    </row>
    <row r="94" spans="1:15" ht="15.5">
      <c r="A94" s="781">
        <f t="shared" si="19"/>
        <v>88</v>
      </c>
      <c r="B94" s="622" t="s">
        <v>165</v>
      </c>
      <c r="C94" s="623" t="s">
        <v>618</v>
      </c>
      <c r="D94" s="624" t="s">
        <v>164</v>
      </c>
      <c r="E94" s="623">
        <v>13990386.9671</v>
      </c>
      <c r="F94" s="623">
        <v>16210.0159</v>
      </c>
      <c r="G94" s="319">
        <f>E94/1000000</f>
        <v>13.990386967099999</v>
      </c>
      <c r="H94" s="320">
        <v>10.71</v>
      </c>
      <c r="I94" s="319">
        <v>0</v>
      </c>
      <c r="J94" s="335">
        <v>0</v>
      </c>
      <c r="K94" s="713"/>
      <c r="L94" s="434"/>
      <c r="M94" s="411">
        <f t="shared" si="27"/>
        <v>0</v>
      </c>
      <c r="N94" s="412">
        <f t="shared" si="27"/>
        <v>0</v>
      </c>
      <c r="O94" s="326"/>
    </row>
    <row r="95" spans="1:15" ht="15.5">
      <c r="A95" s="781">
        <f t="shared" si="19"/>
        <v>89</v>
      </c>
      <c r="B95" s="602" t="s">
        <v>165</v>
      </c>
      <c r="C95" s="328" t="s">
        <v>613</v>
      </c>
      <c r="D95" s="601" t="s">
        <v>183</v>
      </c>
      <c r="E95" s="328">
        <v>2474976.0995999998</v>
      </c>
      <c r="F95" s="328">
        <v>6299.9681</v>
      </c>
      <c r="G95" s="315">
        <v>1.9</v>
      </c>
      <c r="H95" s="316">
        <v>3.04</v>
      </c>
      <c r="I95" s="315">
        <f>G95</f>
        <v>1.9</v>
      </c>
      <c r="J95" s="473">
        <f>H95</f>
        <v>3.04</v>
      </c>
      <c r="K95" s="713"/>
      <c r="L95" s="434"/>
      <c r="M95" s="421">
        <f t="shared" si="27"/>
        <v>1.9</v>
      </c>
      <c r="N95" s="422">
        <f t="shared" si="27"/>
        <v>3.04</v>
      </c>
      <c r="O95" s="326"/>
    </row>
    <row r="96" spans="1:15" ht="15.5">
      <c r="A96" s="781">
        <f t="shared" si="19"/>
        <v>90</v>
      </c>
      <c r="B96" s="602" t="s">
        <v>165</v>
      </c>
      <c r="C96" s="328" t="s">
        <v>614</v>
      </c>
      <c r="D96" s="601" t="s">
        <v>221</v>
      </c>
      <c r="E96" s="328">
        <v>1835432.0926000001</v>
      </c>
      <c r="F96" s="328">
        <v>5422.3096999999998</v>
      </c>
      <c r="G96" s="315">
        <v>1.82</v>
      </c>
      <c r="H96" s="316">
        <v>4.3</v>
      </c>
      <c r="I96" s="315">
        <f t="shared" ref="I96:J98" si="28">G96</f>
        <v>1.82</v>
      </c>
      <c r="J96" s="473">
        <f t="shared" si="28"/>
        <v>4.3</v>
      </c>
      <c r="K96" s="713"/>
      <c r="L96" s="434"/>
      <c r="M96" s="421">
        <f t="shared" si="27"/>
        <v>1.82</v>
      </c>
      <c r="N96" s="422">
        <f t="shared" si="27"/>
        <v>4.3</v>
      </c>
      <c r="O96" s="326"/>
    </row>
    <row r="97" spans="1:15" ht="15.5">
      <c r="A97" s="781">
        <f t="shared" si="19"/>
        <v>91</v>
      </c>
      <c r="B97" s="602" t="s">
        <v>165</v>
      </c>
      <c r="C97" s="328" t="s">
        <v>615</v>
      </c>
      <c r="D97" s="601" t="s">
        <v>616</v>
      </c>
      <c r="E97" s="328">
        <v>17711951.004999999</v>
      </c>
      <c r="F97" s="328">
        <v>18060.0249</v>
      </c>
      <c r="G97" s="315">
        <v>18.809999999999999</v>
      </c>
      <c r="H97" s="316">
        <v>17.670000000000002</v>
      </c>
      <c r="I97" s="315">
        <f t="shared" si="28"/>
        <v>18.809999999999999</v>
      </c>
      <c r="J97" s="473">
        <f t="shared" si="28"/>
        <v>17.670000000000002</v>
      </c>
      <c r="K97" s="712"/>
      <c r="L97" s="420"/>
      <c r="M97" s="421">
        <f t="shared" si="27"/>
        <v>18.809999999999999</v>
      </c>
      <c r="N97" s="422">
        <f t="shared" si="27"/>
        <v>17.670000000000002</v>
      </c>
      <c r="O97" s="326"/>
    </row>
    <row r="98" spans="1:15" ht="16" thickBot="1">
      <c r="A98" s="781">
        <f t="shared" si="19"/>
        <v>92</v>
      </c>
      <c r="B98" s="619" t="s">
        <v>165</v>
      </c>
      <c r="C98" s="329" t="s">
        <v>617</v>
      </c>
      <c r="D98" s="479" t="s">
        <v>166</v>
      </c>
      <c r="E98" s="329">
        <v>9914313.0114999991</v>
      </c>
      <c r="F98" s="329">
        <v>15120.134899999999</v>
      </c>
      <c r="G98" s="620">
        <f>E98/1000000</f>
        <v>9.9143130114999991</v>
      </c>
      <c r="H98" s="621">
        <v>12.24</v>
      </c>
      <c r="I98" s="315">
        <f t="shared" si="28"/>
        <v>9.9143130114999991</v>
      </c>
      <c r="J98" s="473">
        <f t="shared" si="28"/>
        <v>12.24</v>
      </c>
      <c r="K98" s="707"/>
      <c r="L98" s="423"/>
      <c r="M98" s="400">
        <f t="shared" si="27"/>
        <v>9.9143130114999991</v>
      </c>
      <c r="N98" s="401">
        <f t="shared" si="27"/>
        <v>12.24</v>
      </c>
      <c r="O98" s="326"/>
    </row>
    <row r="99" spans="1:15" ht="15.5">
      <c r="A99" s="781">
        <f t="shared" si="19"/>
        <v>93</v>
      </c>
      <c r="B99" s="402" t="s">
        <v>80</v>
      </c>
      <c r="C99" s="402" t="s">
        <v>185</v>
      </c>
      <c r="D99" s="403" t="s">
        <v>284</v>
      </c>
      <c r="E99" s="404">
        <v>394489769.57120001</v>
      </c>
      <c r="F99" s="405">
        <v>133616.905</v>
      </c>
      <c r="G99" s="406">
        <f t="shared" si="22"/>
        <v>394.48976957119999</v>
      </c>
      <c r="H99" s="407">
        <f t="shared" si="25"/>
        <v>133.616905</v>
      </c>
      <c r="I99" s="408">
        <v>266.7</v>
      </c>
      <c r="J99" s="409">
        <v>77.47</v>
      </c>
      <c r="K99" s="710"/>
      <c r="L99" s="410"/>
      <c r="M99" s="411">
        <f t="shared" si="27"/>
        <v>266.7</v>
      </c>
      <c r="N99" s="412">
        <f t="shared" si="27"/>
        <v>77.47</v>
      </c>
      <c r="O99" s="317" t="s">
        <v>0</v>
      </c>
    </row>
    <row r="100" spans="1:15" ht="16" thickBot="1">
      <c r="A100" s="781">
        <f t="shared" si="19"/>
        <v>94</v>
      </c>
      <c r="B100" s="413" t="s">
        <v>80</v>
      </c>
      <c r="C100" s="413" t="s">
        <v>311</v>
      </c>
      <c r="D100" s="414" t="s">
        <v>284</v>
      </c>
      <c r="E100" s="341">
        <v>375788026.3847</v>
      </c>
      <c r="F100" s="415">
        <v>132285.38399999999</v>
      </c>
      <c r="G100" s="416">
        <f t="shared" si="22"/>
        <v>375.7880263847</v>
      </c>
      <c r="H100" s="417">
        <f t="shared" si="25"/>
        <v>132.28538399999999</v>
      </c>
      <c r="I100" s="418">
        <v>220.98</v>
      </c>
      <c r="J100" s="419">
        <v>68.14</v>
      </c>
      <c r="K100" s="711"/>
      <c r="L100" s="420"/>
      <c r="M100" s="421">
        <f t="shared" si="27"/>
        <v>220.98</v>
      </c>
      <c r="N100" s="422">
        <f t="shared" si="27"/>
        <v>68.14</v>
      </c>
      <c r="O100" s="321" t="s">
        <v>0</v>
      </c>
    </row>
    <row r="101" spans="1:15" ht="15.5">
      <c r="A101" s="781">
        <f t="shared" si="19"/>
        <v>95</v>
      </c>
      <c r="B101" s="622" t="s">
        <v>80</v>
      </c>
      <c r="C101" s="623" t="s">
        <v>624</v>
      </c>
      <c r="D101" s="624" t="s">
        <v>164</v>
      </c>
      <c r="E101" s="623">
        <v>13990386.9671</v>
      </c>
      <c r="F101" s="630">
        <v>16210.0159</v>
      </c>
      <c r="G101" s="319">
        <f>E101/1000000</f>
        <v>13.990386967099999</v>
      </c>
      <c r="H101" s="320">
        <v>10.81</v>
      </c>
      <c r="I101" s="319">
        <f t="shared" ref="I101:J105" si="29">G101</f>
        <v>13.990386967099999</v>
      </c>
      <c r="J101" s="335">
        <f t="shared" si="29"/>
        <v>10.81</v>
      </c>
      <c r="K101" s="711"/>
      <c r="L101" s="420"/>
      <c r="M101" s="421">
        <f t="shared" si="27"/>
        <v>13.990386967099999</v>
      </c>
      <c r="N101" s="422">
        <f t="shared" si="27"/>
        <v>10.81</v>
      </c>
      <c r="O101" s="321"/>
    </row>
    <row r="102" spans="1:15" ht="15.5">
      <c r="A102" s="781">
        <f t="shared" si="19"/>
        <v>96</v>
      </c>
      <c r="B102" s="602" t="s">
        <v>80</v>
      </c>
      <c r="C102" s="328" t="s">
        <v>622</v>
      </c>
      <c r="D102" s="601" t="s">
        <v>623</v>
      </c>
      <c r="E102" s="328">
        <v>27838817.1635</v>
      </c>
      <c r="F102" s="625">
        <v>23799.848399999999</v>
      </c>
      <c r="G102" s="315">
        <f>E102/1000000</f>
        <v>27.8388171635</v>
      </c>
      <c r="H102" s="316">
        <v>17.399999999999999</v>
      </c>
      <c r="I102" s="315">
        <f t="shared" si="29"/>
        <v>27.8388171635</v>
      </c>
      <c r="J102" s="473">
        <f t="shared" si="29"/>
        <v>17.399999999999999</v>
      </c>
      <c r="K102" s="711"/>
      <c r="L102" s="420"/>
      <c r="M102" s="421">
        <f t="shared" si="27"/>
        <v>27.8388171635</v>
      </c>
      <c r="N102" s="422">
        <f t="shared" si="27"/>
        <v>17.399999999999999</v>
      </c>
      <c r="O102" s="321"/>
    </row>
    <row r="103" spans="1:15" ht="15.5">
      <c r="A103" s="781">
        <f t="shared" si="19"/>
        <v>97</v>
      </c>
      <c r="B103" s="602" t="s">
        <v>80</v>
      </c>
      <c r="C103" s="328" t="s">
        <v>625</v>
      </c>
      <c r="D103" s="601" t="s">
        <v>183</v>
      </c>
      <c r="E103" s="328">
        <v>2474970.5229000002</v>
      </c>
      <c r="F103" s="625">
        <v>6299.9614000000001</v>
      </c>
      <c r="G103" s="315">
        <v>1.9</v>
      </c>
      <c r="H103" s="316">
        <v>3.04</v>
      </c>
      <c r="I103" s="418">
        <f t="shared" si="29"/>
        <v>1.9</v>
      </c>
      <c r="J103" s="419">
        <f t="shared" si="29"/>
        <v>3.04</v>
      </c>
      <c r="K103" s="711"/>
      <c r="L103" s="420"/>
      <c r="M103" s="421">
        <f t="shared" si="27"/>
        <v>1.9</v>
      </c>
      <c r="N103" s="422">
        <f t="shared" si="27"/>
        <v>3.04</v>
      </c>
      <c r="O103" s="321"/>
    </row>
    <row r="104" spans="1:15" ht="15.5">
      <c r="A104" s="781">
        <f t="shared" si="19"/>
        <v>98</v>
      </c>
      <c r="B104" s="602" t="s">
        <v>80</v>
      </c>
      <c r="C104" s="625" t="s">
        <v>619</v>
      </c>
      <c r="D104" s="601" t="s">
        <v>166</v>
      </c>
      <c r="E104" s="626">
        <v>9914313.0114999991</v>
      </c>
      <c r="F104" s="626">
        <v>15120.134899999999</v>
      </c>
      <c r="G104" s="332">
        <v>9.34</v>
      </c>
      <c r="H104" s="627">
        <v>9.7200000000000006</v>
      </c>
      <c r="I104" s="315">
        <f t="shared" si="29"/>
        <v>9.34</v>
      </c>
      <c r="J104" s="473">
        <f t="shared" si="29"/>
        <v>9.7200000000000006</v>
      </c>
      <c r="K104" s="711"/>
      <c r="L104" s="420"/>
      <c r="M104" s="421">
        <f t="shared" si="27"/>
        <v>9.34</v>
      </c>
      <c r="N104" s="422">
        <f t="shared" si="27"/>
        <v>9.7200000000000006</v>
      </c>
      <c r="O104" s="326"/>
    </row>
    <row r="105" spans="1:15" ht="15.5">
      <c r="A105" s="781">
        <f t="shared" si="19"/>
        <v>99</v>
      </c>
      <c r="B105" s="602" t="s">
        <v>80</v>
      </c>
      <c r="C105" s="328" t="s">
        <v>620</v>
      </c>
      <c r="D105" s="589" t="s">
        <v>621</v>
      </c>
      <c r="E105" s="628">
        <v>9934937.2851999998</v>
      </c>
      <c r="F105" s="629">
        <v>15124.3663</v>
      </c>
      <c r="G105" s="315">
        <f>9.91</f>
        <v>9.91</v>
      </c>
      <c r="H105" s="316">
        <v>12.15</v>
      </c>
      <c r="I105" s="315">
        <f t="shared" si="29"/>
        <v>9.91</v>
      </c>
      <c r="J105" s="473">
        <f t="shared" si="29"/>
        <v>12.15</v>
      </c>
      <c r="K105" s="711"/>
      <c r="L105" s="420"/>
      <c r="M105" s="421">
        <f t="shared" si="27"/>
        <v>9.91</v>
      </c>
      <c r="N105" s="422">
        <f t="shared" si="27"/>
        <v>12.15</v>
      </c>
      <c r="O105" s="321"/>
    </row>
    <row r="106" spans="1:15" ht="16" thickBot="1">
      <c r="A106" s="781">
        <f t="shared" si="19"/>
        <v>100</v>
      </c>
      <c r="B106" s="394" t="s">
        <v>80</v>
      </c>
      <c r="C106" s="394" t="s">
        <v>313</v>
      </c>
      <c r="D106" s="395" t="s">
        <v>164</v>
      </c>
      <c r="E106" s="396">
        <v>5544827.8422999997</v>
      </c>
      <c r="F106" s="397">
        <v>10441.578799999999</v>
      </c>
      <c r="G106" s="345">
        <v>5.6</v>
      </c>
      <c r="H106" s="346">
        <v>6.97</v>
      </c>
      <c r="I106" s="398">
        <v>5.6</v>
      </c>
      <c r="J106" s="399">
        <v>6.97</v>
      </c>
      <c r="K106" s="714"/>
      <c r="L106" s="423"/>
      <c r="M106" s="400">
        <f t="shared" si="27"/>
        <v>5.6</v>
      </c>
      <c r="N106" s="401">
        <f t="shared" si="27"/>
        <v>6.97</v>
      </c>
      <c r="O106" s="321" t="s">
        <v>0</v>
      </c>
    </row>
    <row r="107" spans="1:15" ht="15.5">
      <c r="A107" s="781">
        <f t="shared" si="19"/>
        <v>101</v>
      </c>
      <c r="B107" s="413" t="s">
        <v>314</v>
      </c>
      <c r="C107" s="413"/>
      <c r="D107" s="414" t="s">
        <v>164</v>
      </c>
      <c r="E107" s="435">
        <v>5019975.2718000002</v>
      </c>
      <c r="F107" s="436">
        <v>5901.4583000000002</v>
      </c>
      <c r="G107" s="416">
        <f t="shared" ref="G107:G214" si="30">E107/1000000</f>
        <v>5.0199752717999999</v>
      </c>
      <c r="H107" s="417">
        <f t="shared" ref="H107:H170" si="31">F107/1000</f>
        <v>5.9014582999999998</v>
      </c>
      <c r="I107" s="437"/>
      <c r="J107" s="419"/>
      <c r="K107" s="711"/>
      <c r="L107" s="420"/>
      <c r="M107" s="411">
        <f t="shared" si="27"/>
        <v>0</v>
      </c>
      <c r="N107" s="412">
        <f t="shared" si="27"/>
        <v>0</v>
      </c>
      <c r="O107" s="325"/>
    </row>
    <row r="108" spans="1:15" ht="15.5">
      <c r="A108" s="781">
        <f t="shared" si="19"/>
        <v>102</v>
      </c>
      <c r="B108" s="413" t="s">
        <v>314</v>
      </c>
      <c r="C108" s="413"/>
      <c r="D108" s="414" t="s">
        <v>221</v>
      </c>
      <c r="E108" s="341">
        <v>6099550.8362999996</v>
      </c>
      <c r="F108" s="415">
        <v>7235.8855999999996</v>
      </c>
      <c r="G108" s="416">
        <f t="shared" si="30"/>
        <v>6.0995508362999997</v>
      </c>
      <c r="H108" s="417">
        <f t="shared" si="31"/>
        <v>7.2358855999999996</v>
      </c>
      <c r="I108" s="418">
        <v>0</v>
      </c>
      <c r="J108" s="419">
        <v>0</v>
      </c>
      <c r="K108" s="711"/>
      <c r="L108" s="420"/>
      <c r="M108" s="421">
        <f t="shared" si="27"/>
        <v>0</v>
      </c>
      <c r="N108" s="422">
        <f t="shared" si="27"/>
        <v>0</v>
      </c>
      <c r="O108" s="321"/>
    </row>
    <row r="109" spans="1:15" ht="16" thickBot="1">
      <c r="A109" s="781">
        <f t="shared" si="19"/>
        <v>103</v>
      </c>
      <c r="B109" s="394" t="s">
        <v>314</v>
      </c>
      <c r="C109" s="394"/>
      <c r="D109" s="395" t="s">
        <v>420</v>
      </c>
      <c r="E109" s="396">
        <v>7700810.0179000003</v>
      </c>
      <c r="F109" s="397">
        <v>10314.069299999999</v>
      </c>
      <c r="G109" s="345">
        <f t="shared" si="30"/>
        <v>7.7008100179000003</v>
      </c>
      <c r="H109" s="346">
        <f t="shared" si="31"/>
        <v>10.3140693</v>
      </c>
      <c r="I109" s="398">
        <v>0</v>
      </c>
      <c r="J109" s="399">
        <v>0</v>
      </c>
      <c r="K109" s="714"/>
      <c r="L109" s="423"/>
      <c r="M109" s="400">
        <f t="shared" si="27"/>
        <v>0</v>
      </c>
      <c r="N109" s="401">
        <f t="shared" si="27"/>
        <v>0</v>
      </c>
      <c r="O109" s="321"/>
    </row>
    <row r="110" spans="1:15" ht="15.5">
      <c r="A110" s="781">
        <f t="shared" si="19"/>
        <v>104</v>
      </c>
      <c r="B110" s="403" t="s">
        <v>315</v>
      </c>
      <c r="C110" s="402" t="s">
        <v>316</v>
      </c>
      <c r="D110" s="403" t="s">
        <v>219</v>
      </c>
      <c r="E110" s="438">
        <v>2572540.5687000002</v>
      </c>
      <c r="F110" s="439">
        <v>4777.1234000000004</v>
      </c>
      <c r="G110" s="406">
        <f>E110/1000000</f>
        <v>2.5725405687</v>
      </c>
      <c r="H110" s="407">
        <f t="shared" si="31"/>
        <v>4.7771234000000007</v>
      </c>
      <c r="I110" s="440">
        <f>G110</f>
        <v>2.5725405687</v>
      </c>
      <c r="J110" s="409">
        <f>H110</f>
        <v>4.7771234000000007</v>
      </c>
      <c r="K110" s="712"/>
      <c r="L110" s="420"/>
      <c r="M110" s="411">
        <f t="shared" si="27"/>
        <v>2.5725405687</v>
      </c>
      <c r="N110" s="412">
        <f t="shared" si="27"/>
        <v>4.7771234000000007</v>
      </c>
      <c r="O110" s="325" t="s">
        <v>0</v>
      </c>
    </row>
    <row r="111" spans="1:15" ht="15.5">
      <c r="A111" s="781">
        <f t="shared" si="19"/>
        <v>105</v>
      </c>
      <c r="B111" s="414" t="s">
        <v>315</v>
      </c>
      <c r="C111" s="413"/>
      <c r="D111" s="414" t="s">
        <v>164</v>
      </c>
      <c r="E111" s="435">
        <v>5019975.2718000002</v>
      </c>
      <c r="F111" s="436">
        <v>5901.4583000000002</v>
      </c>
      <c r="G111" s="416">
        <f t="shared" ref="G111:G113" si="32">E111/1000000</f>
        <v>5.0199752717999999</v>
      </c>
      <c r="H111" s="417">
        <f t="shared" si="31"/>
        <v>5.9014582999999998</v>
      </c>
      <c r="I111" s="440">
        <f>G111</f>
        <v>5.0199752717999999</v>
      </c>
      <c r="J111" s="409">
        <f>H111</f>
        <v>5.9014582999999998</v>
      </c>
      <c r="K111" s="712"/>
      <c r="L111" s="420"/>
      <c r="M111" s="421">
        <f t="shared" si="27"/>
        <v>5.0199752717999999</v>
      </c>
      <c r="N111" s="422">
        <f t="shared" si="27"/>
        <v>5.9014582999999998</v>
      </c>
      <c r="O111" s="325"/>
    </row>
    <row r="112" spans="1:15" ht="15.5">
      <c r="A112" s="781">
        <f t="shared" si="19"/>
        <v>106</v>
      </c>
      <c r="B112" s="414" t="s">
        <v>315</v>
      </c>
      <c r="C112" s="413"/>
      <c r="D112" s="414" t="s">
        <v>221</v>
      </c>
      <c r="E112" s="341">
        <v>6099550.8362999996</v>
      </c>
      <c r="F112" s="415">
        <v>7235.8855999999996</v>
      </c>
      <c r="G112" s="416">
        <f t="shared" si="32"/>
        <v>6.0995508362999997</v>
      </c>
      <c r="H112" s="417">
        <f t="shared" si="31"/>
        <v>7.2358855999999996</v>
      </c>
      <c r="I112" s="418">
        <v>0</v>
      </c>
      <c r="J112" s="419">
        <v>0</v>
      </c>
      <c r="K112" s="711"/>
      <c r="L112" s="420"/>
      <c r="M112" s="421">
        <f t="shared" si="27"/>
        <v>0</v>
      </c>
      <c r="N112" s="422">
        <f t="shared" si="27"/>
        <v>0</v>
      </c>
      <c r="O112" s="321"/>
    </row>
    <row r="113" spans="1:15" ht="16" thickBot="1">
      <c r="A113" s="781">
        <f t="shared" si="19"/>
        <v>107</v>
      </c>
      <c r="B113" s="395" t="s">
        <v>315</v>
      </c>
      <c r="C113" s="394"/>
      <c r="D113" s="395" t="s">
        <v>420</v>
      </c>
      <c r="E113" s="396">
        <v>7700810.0179000003</v>
      </c>
      <c r="F113" s="397">
        <v>10314.069299999999</v>
      </c>
      <c r="G113" s="345">
        <f t="shared" si="32"/>
        <v>7.7008100179000003</v>
      </c>
      <c r="H113" s="346">
        <f t="shared" si="31"/>
        <v>10.3140693</v>
      </c>
      <c r="I113" s="398">
        <v>0</v>
      </c>
      <c r="J113" s="399">
        <v>0</v>
      </c>
      <c r="K113" s="714"/>
      <c r="L113" s="423"/>
      <c r="M113" s="400">
        <f t="shared" si="27"/>
        <v>0</v>
      </c>
      <c r="N113" s="401">
        <f t="shared" si="27"/>
        <v>0</v>
      </c>
      <c r="O113" s="321"/>
    </row>
    <row r="114" spans="1:15" ht="15.5">
      <c r="A114" s="781">
        <f t="shared" si="19"/>
        <v>108</v>
      </c>
      <c r="B114" s="403" t="s">
        <v>317</v>
      </c>
      <c r="C114" s="402" t="s">
        <v>318</v>
      </c>
      <c r="D114" s="403" t="s">
        <v>219</v>
      </c>
      <c r="E114" s="438">
        <v>2572540.5687000002</v>
      </c>
      <c r="F114" s="439">
        <v>4777.1234000000004</v>
      </c>
      <c r="G114" s="406">
        <f t="shared" si="30"/>
        <v>2.5725405687</v>
      </c>
      <c r="H114" s="407">
        <f t="shared" si="31"/>
        <v>4.7771234000000007</v>
      </c>
      <c r="I114" s="440">
        <f>G114</f>
        <v>2.5725405687</v>
      </c>
      <c r="J114" s="409">
        <f>H114</f>
        <v>4.7771234000000007</v>
      </c>
      <c r="K114" s="712"/>
      <c r="L114" s="420"/>
      <c r="M114" s="411">
        <f t="shared" si="27"/>
        <v>2.5725405687</v>
      </c>
      <c r="N114" s="412">
        <f t="shared" si="27"/>
        <v>4.7771234000000007</v>
      </c>
      <c r="O114" s="325" t="s">
        <v>0</v>
      </c>
    </row>
    <row r="115" spans="1:15" ht="15.5">
      <c r="A115" s="781">
        <f t="shared" si="19"/>
        <v>109</v>
      </c>
      <c r="B115" s="414" t="s">
        <v>317</v>
      </c>
      <c r="C115" s="413"/>
      <c r="D115" s="414" t="s">
        <v>164</v>
      </c>
      <c r="E115" s="435">
        <v>5019975.2718000002</v>
      </c>
      <c r="F115" s="436">
        <v>5901.4583000000002</v>
      </c>
      <c r="G115" s="416">
        <f t="shared" si="30"/>
        <v>5.0199752717999999</v>
      </c>
      <c r="H115" s="417">
        <f t="shared" si="31"/>
        <v>5.9014582999999998</v>
      </c>
      <c r="I115" s="440">
        <f>G115</f>
        <v>5.0199752717999999</v>
      </c>
      <c r="J115" s="409">
        <f>H115</f>
        <v>5.9014582999999998</v>
      </c>
      <c r="K115" s="712"/>
      <c r="L115" s="420"/>
      <c r="M115" s="421">
        <f t="shared" si="27"/>
        <v>5.0199752717999999</v>
      </c>
      <c r="N115" s="422">
        <f t="shared" si="27"/>
        <v>5.9014582999999998</v>
      </c>
      <c r="O115" s="321"/>
    </row>
    <row r="116" spans="1:15" ht="15.5">
      <c r="A116" s="781">
        <f t="shared" si="19"/>
        <v>110</v>
      </c>
      <c r="B116" s="414" t="s">
        <v>317</v>
      </c>
      <c r="C116" s="413"/>
      <c r="D116" s="414" t="s">
        <v>221</v>
      </c>
      <c r="E116" s="341">
        <v>6099550.8362999996</v>
      </c>
      <c r="F116" s="415">
        <v>7235.8855999999996</v>
      </c>
      <c r="G116" s="416">
        <f t="shared" si="30"/>
        <v>6.0995508362999997</v>
      </c>
      <c r="H116" s="417">
        <f t="shared" si="31"/>
        <v>7.2358855999999996</v>
      </c>
      <c r="I116" s="418">
        <v>0</v>
      </c>
      <c r="J116" s="419">
        <v>0</v>
      </c>
      <c r="K116" s="711"/>
      <c r="L116" s="420"/>
      <c r="M116" s="421">
        <f t="shared" si="27"/>
        <v>0</v>
      </c>
      <c r="N116" s="422">
        <f t="shared" si="27"/>
        <v>0</v>
      </c>
      <c r="O116" s="321"/>
    </row>
    <row r="117" spans="1:15" ht="16" thickBot="1">
      <c r="A117" s="781">
        <f t="shared" si="19"/>
        <v>111</v>
      </c>
      <c r="B117" s="395" t="s">
        <v>317</v>
      </c>
      <c r="C117" s="394"/>
      <c r="D117" s="395" t="s">
        <v>420</v>
      </c>
      <c r="E117" s="396">
        <v>7700810.0179000003</v>
      </c>
      <c r="F117" s="397">
        <v>10314.069299999999</v>
      </c>
      <c r="G117" s="345">
        <f t="shared" si="30"/>
        <v>7.7008100179000003</v>
      </c>
      <c r="H117" s="346">
        <f t="shared" si="31"/>
        <v>10.3140693</v>
      </c>
      <c r="I117" s="398">
        <v>0</v>
      </c>
      <c r="J117" s="399">
        <v>0</v>
      </c>
      <c r="K117" s="714"/>
      <c r="L117" s="423"/>
      <c r="M117" s="400">
        <f t="shared" si="27"/>
        <v>0</v>
      </c>
      <c r="N117" s="401">
        <f t="shared" si="27"/>
        <v>0</v>
      </c>
      <c r="O117" s="321"/>
    </row>
    <row r="118" spans="1:15" ht="15.5">
      <c r="A118" s="781">
        <f t="shared" si="19"/>
        <v>112</v>
      </c>
      <c r="B118" s="403" t="s">
        <v>155</v>
      </c>
      <c r="C118" s="402" t="s">
        <v>319</v>
      </c>
      <c r="D118" s="403" t="s">
        <v>219</v>
      </c>
      <c r="E118" s="438">
        <v>2572540.5687000002</v>
      </c>
      <c r="F118" s="439">
        <v>4777.1234000000004</v>
      </c>
      <c r="G118" s="406">
        <f t="shared" si="30"/>
        <v>2.5725405687</v>
      </c>
      <c r="H118" s="407">
        <f t="shared" si="31"/>
        <v>4.7771234000000007</v>
      </c>
      <c r="I118" s="440">
        <f>G118</f>
        <v>2.5725405687</v>
      </c>
      <c r="J118" s="409">
        <f>H118</f>
        <v>4.7771234000000007</v>
      </c>
      <c r="K118" s="712"/>
      <c r="L118" s="420"/>
      <c r="M118" s="411">
        <f t="shared" si="27"/>
        <v>2.5725405687</v>
      </c>
      <c r="N118" s="412">
        <f t="shared" si="27"/>
        <v>4.7771234000000007</v>
      </c>
      <c r="O118" s="325" t="s">
        <v>0</v>
      </c>
    </row>
    <row r="119" spans="1:15" ht="18" customHeight="1">
      <c r="A119" s="781">
        <f t="shared" si="19"/>
        <v>113</v>
      </c>
      <c r="B119" s="414" t="s">
        <v>155</v>
      </c>
      <c r="C119" s="413"/>
      <c r="D119" s="414" t="s">
        <v>164</v>
      </c>
      <c r="E119" s="435">
        <v>5019975.2718000002</v>
      </c>
      <c r="F119" s="436">
        <v>5901.4583000000002</v>
      </c>
      <c r="G119" s="416">
        <f t="shared" si="30"/>
        <v>5.0199752717999999</v>
      </c>
      <c r="H119" s="417">
        <f t="shared" si="31"/>
        <v>5.9014582999999998</v>
      </c>
      <c r="I119" s="440">
        <f>G119</f>
        <v>5.0199752717999999</v>
      </c>
      <c r="J119" s="409">
        <f>H119</f>
        <v>5.9014582999999998</v>
      </c>
      <c r="K119" s="712"/>
      <c r="L119" s="420"/>
      <c r="M119" s="421">
        <f t="shared" si="27"/>
        <v>5.0199752717999999</v>
      </c>
      <c r="N119" s="422">
        <f t="shared" si="27"/>
        <v>5.9014582999999998</v>
      </c>
      <c r="O119" s="325"/>
    </row>
    <row r="120" spans="1:15" ht="18" customHeight="1">
      <c r="A120" s="781">
        <f t="shared" si="19"/>
        <v>114</v>
      </c>
      <c r="B120" s="414" t="s">
        <v>155</v>
      </c>
      <c r="C120" s="413"/>
      <c r="D120" s="414" t="s">
        <v>221</v>
      </c>
      <c r="E120" s="341">
        <v>6099550.8362999996</v>
      </c>
      <c r="F120" s="415">
        <v>7235.8855999999996</v>
      </c>
      <c r="G120" s="416">
        <f t="shared" si="30"/>
        <v>6.0995508362999997</v>
      </c>
      <c r="H120" s="417">
        <f t="shared" si="31"/>
        <v>7.2358855999999996</v>
      </c>
      <c r="I120" s="437">
        <v>0</v>
      </c>
      <c r="J120" s="419">
        <v>0</v>
      </c>
      <c r="K120" s="711"/>
      <c r="L120" s="420"/>
      <c r="M120" s="421">
        <f t="shared" ref="M120:N151" si="33">K120+I120</f>
        <v>0</v>
      </c>
      <c r="N120" s="422">
        <f t="shared" si="33"/>
        <v>0</v>
      </c>
      <c r="O120" s="325"/>
    </row>
    <row r="121" spans="1:15" ht="18" customHeight="1" thickBot="1">
      <c r="A121" s="781">
        <f t="shared" si="19"/>
        <v>115</v>
      </c>
      <c r="B121" s="395" t="s">
        <v>155</v>
      </c>
      <c r="C121" s="394"/>
      <c r="D121" s="395" t="s">
        <v>420</v>
      </c>
      <c r="E121" s="396">
        <v>7700810.0179000003</v>
      </c>
      <c r="F121" s="397">
        <v>10314.069299999999</v>
      </c>
      <c r="G121" s="345">
        <f t="shared" si="30"/>
        <v>7.7008100179000003</v>
      </c>
      <c r="H121" s="346">
        <f t="shared" si="31"/>
        <v>10.3140693</v>
      </c>
      <c r="I121" s="441">
        <v>0</v>
      </c>
      <c r="J121" s="399">
        <v>0</v>
      </c>
      <c r="K121" s="714"/>
      <c r="L121" s="423"/>
      <c r="M121" s="400">
        <f t="shared" si="33"/>
        <v>0</v>
      </c>
      <c r="N121" s="401">
        <f t="shared" si="33"/>
        <v>0</v>
      </c>
      <c r="O121" s="325"/>
    </row>
    <row r="122" spans="1:15" ht="15.5">
      <c r="A122" s="781">
        <f t="shared" si="19"/>
        <v>116</v>
      </c>
      <c r="B122" s="403" t="s">
        <v>156</v>
      </c>
      <c r="C122" s="402" t="s">
        <v>320</v>
      </c>
      <c r="D122" s="403" t="s">
        <v>219</v>
      </c>
      <c r="E122" s="438">
        <v>2572540.5687000002</v>
      </c>
      <c r="F122" s="439">
        <v>4777.1234000000004</v>
      </c>
      <c r="G122" s="406">
        <f t="shared" si="30"/>
        <v>2.5725405687</v>
      </c>
      <c r="H122" s="407">
        <f t="shared" si="31"/>
        <v>4.7771234000000007</v>
      </c>
      <c r="I122" s="440">
        <f>G122</f>
        <v>2.5725405687</v>
      </c>
      <c r="J122" s="409">
        <f>H122</f>
        <v>4.7771234000000007</v>
      </c>
      <c r="K122" s="712"/>
      <c r="L122" s="420"/>
      <c r="M122" s="411">
        <f t="shared" si="33"/>
        <v>2.5725405687</v>
      </c>
      <c r="N122" s="412">
        <f t="shared" si="33"/>
        <v>4.7771234000000007</v>
      </c>
      <c r="O122" s="325" t="s">
        <v>0</v>
      </c>
    </row>
    <row r="123" spans="1:15" ht="18" customHeight="1">
      <c r="A123" s="781">
        <f t="shared" si="19"/>
        <v>117</v>
      </c>
      <c r="B123" s="414" t="s">
        <v>156</v>
      </c>
      <c r="C123" s="413"/>
      <c r="D123" s="414" t="s">
        <v>164</v>
      </c>
      <c r="E123" s="435">
        <v>5019975.2718000002</v>
      </c>
      <c r="F123" s="436">
        <v>5901.4583000000002</v>
      </c>
      <c r="G123" s="416">
        <f t="shared" si="30"/>
        <v>5.0199752717999999</v>
      </c>
      <c r="H123" s="417">
        <f t="shared" si="31"/>
        <v>5.9014582999999998</v>
      </c>
      <c r="I123" s="440">
        <f>G123</f>
        <v>5.0199752717999999</v>
      </c>
      <c r="J123" s="409">
        <f>H123</f>
        <v>5.9014582999999998</v>
      </c>
      <c r="K123" s="712"/>
      <c r="L123" s="420"/>
      <c r="M123" s="421">
        <f t="shared" si="33"/>
        <v>5.0199752717999999</v>
      </c>
      <c r="N123" s="422">
        <f t="shared" si="33"/>
        <v>5.9014582999999998</v>
      </c>
      <c r="O123" s="325"/>
    </row>
    <row r="124" spans="1:15" ht="18" customHeight="1">
      <c r="A124" s="781">
        <f t="shared" si="19"/>
        <v>118</v>
      </c>
      <c r="B124" s="414" t="s">
        <v>156</v>
      </c>
      <c r="C124" s="413"/>
      <c r="D124" s="414" t="s">
        <v>221</v>
      </c>
      <c r="E124" s="341">
        <v>6099550.8362999996</v>
      </c>
      <c r="F124" s="415">
        <v>7235.8855999999996</v>
      </c>
      <c r="G124" s="416">
        <f t="shared" si="30"/>
        <v>6.0995508362999997</v>
      </c>
      <c r="H124" s="417">
        <f t="shared" si="31"/>
        <v>7.2358855999999996</v>
      </c>
      <c r="I124" s="437">
        <v>0</v>
      </c>
      <c r="J124" s="419">
        <v>0</v>
      </c>
      <c r="K124" s="711"/>
      <c r="L124" s="420"/>
      <c r="M124" s="421">
        <f t="shared" si="33"/>
        <v>0</v>
      </c>
      <c r="N124" s="422">
        <f t="shared" si="33"/>
        <v>0</v>
      </c>
      <c r="O124" s="325"/>
    </row>
    <row r="125" spans="1:15" ht="18" customHeight="1" thickBot="1">
      <c r="A125" s="781">
        <f t="shared" si="19"/>
        <v>119</v>
      </c>
      <c r="B125" s="395" t="s">
        <v>156</v>
      </c>
      <c r="C125" s="394"/>
      <c r="D125" s="395" t="s">
        <v>420</v>
      </c>
      <c r="E125" s="396">
        <v>7700810.0179000003</v>
      </c>
      <c r="F125" s="397">
        <v>10314.069299999999</v>
      </c>
      <c r="G125" s="345">
        <f t="shared" si="30"/>
        <v>7.7008100179000003</v>
      </c>
      <c r="H125" s="346">
        <f t="shared" si="31"/>
        <v>10.3140693</v>
      </c>
      <c r="I125" s="441">
        <v>0</v>
      </c>
      <c r="J125" s="399">
        <v>0</v>
      </c>
      <c r="K125" s="714"/>
      <c r="L125" s="423"/>
      <c r="M125" s="400">
        <f t="shared" si="33"/>
        <v>0</v>
      </c>
      <c r="N125" s="401">
        <f t="shared" si="33"/>
        <v>0</v>
      </c>
      <c r="O125" s="325"/>
    </row>
    <row r="126" spans="1:15" ht="15.5">
      <c r="A126" s="781">
        <f t="shared" si="19"/>
        <v>120</v>
      </c>
      <c r="B126" s="403" t="s">
        <v>157</v>
      </c>
      <c r="C126" s="402" t="s">
        <v>321</v>
      </c>
      <c r="D126" s="403" t="s">
        <v>219</v>
      </c>
      <c r="E126" s="438">
        <v>2572540.5687000002</v>
      </c>
      <c r="F126" s="439">
        <v>4777.1234000000004</v>
      </c>
      <c r="G126" s="406">
        <f t="shared" si="30"/>
        <v>2.5725405687</v>
      </c>
      <c r="H126" s="407">
        <f t="shared" si="31"/>
        <v>4.7771234000000007</v>
      </c>
      <c r="I126" s="440">
        <f>G126</f>
        <v>2.5725405687</v>
      </c>
      <c r="J126" s="409">
        <f>H126</f>
        <v>4.7771234000000007</v>
      </c>
      <c r="K126" s="712"/>
      <c r="L126" s="420"/>
      <c r="M126" s="411">
        <f t="shared" si="33"/>
        <v>2.5725405687</v>
      </c>
      <c r="N126" s="412">
        <f t="shared" si="33"/>
        <v>4.7771234000000007</v>
      </c>
      <c r="O126" s="325" t="s">
        <v>0</v>
      </c>
    </row>
    <row r="127" spans="1:15" ht="18" customHeight="1">
      <c r="A127" s="781">
        <f t="shared" si="19"/>
        <v>121</v>
      </c>
      <c r="B127" s="414" t="s">
        <v>157</v>
      </c>
      <c r="C127" s="413"/>
      <c r="D127" s="414" t="s">
        <v>164</v>
      </c>
      <c r="E127" s="435">
        <v>5019975.2718000002</v>
      </c>
      <c r="F127" s="436">
        <v>5901.4583000000002</v>
      </c>
      <c r="G127" s="416">
        <f t="shared" si="30"/>
        <v>5.0199752717999999</v>
      </c>
      <c r="H127" s="417">
        <f t="shared" si="31"/>
        <v>5.9014582999999998</v>
      </c>
      <c r="I127" s="440">
        <f>G127</f>
        <v>5.0199752717999999</v>
      </c>
      <c r="J127" s="409">
        <f>H127</f>
        <v>5.9014582999999998</v>
      </c>
      <c r="K127" s="712"/>
      <c r="L127" s="420"/>
      <c r="M127" s="421">
        <f t="shared" si="33"/>
        <v>5.0199752717999999</v>
      </c>
      <c r="N127" s="422">
        <f t="shared" si="33"/>
        <v>5.9014582999999998</v>
      </c>
      <c r="O127" s="325"/>
    </row>
    <row r="128" spans="1:15" ht="18" customHeight="1">
      <c r="A128" s="781">
        <f t="shared" si="19"/>
        <v>122</v>
      </c>
      <c r="B128" s="414" t="s">
        <v>157</v>
      </c>
      <c r="C128" s="413"/>
      <c r="D128" s="414" t="s">
        <v>221</v>
      </c>
      <c r="E128" s="341">
        <v>6099550.8362999996</v>
      </c>
      <c r="F128" s="415">
        <v>7235.8855999999996</v>
      </c>
      <c r="G128" s="416">
        <f t="shared" si="30"/>
        <v>6.0995508362999997</v>
      </c>
      <c r="H128" s="417">
        <f t="shared" si="31"/>
        <v>7.2358855999999996</v>
      </c>
      <c r="I128" s="437">
        <v>0</v>
      </c>
      <c r="J128" s="419">
        <v>0</v>
      </c>
      <c r="K128" s="711"/>
      <c r="L128" s="420"/>
      <c r="M128" s="421">
        <f t="shared" si="33"/>
        <v>0</v>
      </c>
      <c r="N128" s="422">
        <f t="shared" si="33"/>
        <v>0</v>
      </c>
      <c r="O128" s="325"/>
    </row>
    <row r="129" spans="1:15" ht="18" customHeight="1" thickBot="1">
      <c r="A129" s="781">
        <f t="shared" si="19"/>
        <v>123</v>
      </c>
      <c r="B129" s="395" t="s">
        <v>157</v>
      </c>
      <c r="C129" s="394"/>
      <c r="D129" s="395" t="s">
        <v>420</v>
      </c>
      <c r="E129" s="396">
        <v>7700810.0179000003</v>
      </c>
      <c r="F129" s="397">
        <v>10314.069299999999</v>
      </c>
      <c r="G129" s="345">
        <f t="shared" si="30"/>
        <v>7.7008100179000003</v>
      </c>
      <c r="H129" s="346">
        <f t="shared" si="31"/>
        <v>10.3140693</v>
      </c>
      <c r="I129" s="441">
        <v>0</v>
      </c>
      <c r="J129" s="399">
        <v>0</v>
      </c>
      <c r="K129" s="714"/>
      <c r="L129" s="423"/>
      <c r="M129" s="400">
        <f t="shared" si="33"/>
        <v>0</v>
      </c>
      <c r="N129" s="401">
        <f t="shared" si="33"/>
        <v>0</v>
      </c>
      <c r="O129" s="325"/>
    </row>
    <row r="130" spans="1:15" ht="15.5">
      <c r="A130" s="781">
        <f t="shared" si="19"/>
        <v>124</v>
      </c>
      <c r="B130" s="403" t="s">
        <v>158</v>
      </c>
      <c r="C130" s="402" t="s">
        <v>322</v>
      </c>
      <c r="D130" s="403" t="s">
        <v>219</v>
      </c>
      <c r="E130" s="438">
        <v>2572540.5687000002</v>
      </c>
      <c r="F130" s="439">
        <v>4777.1234000000004</v>
      </c>
      <c r="G130" s="406">
        <f t="shared" si="30"/>
        <v>2.5725405687</v>
      </c>
      <c r="H130" s="407">
        <f t="shared" si="31"/>
        <v>4.7771234000000007</v>
      </c>
      <c r="I130" s="440">
        <f>G130</f>
        <v>2.5725405687</v>
      </c>
      <c r="J130" s="409">
        <f>H130</f>
        <v>4.7771234000000007</v>
      </c>
      <c r="K130" s="712"/>
      <c r="L130" s="420"/>
      <c r="M130" s="411">
        <f t="shared" si="33"/>
        <v>2.5725405687</v>
      </c>
      <c r="N130" s="412">
        <f t="shared" si="33"/>
        <v>4.7771234000000007</v>
      </c>
      <c r="O130" s="325" t="s">
        <v>0</v>
      </c>
    </row>
    <row r="131" spans="1:15" ht="18" customHeight="1">
      <c r="A131" s="781">
        <f t="shared" si="19"/>
        <v>125</v>
      </c>
      <c r="B131" s="414" t="s">
        <v>158</v>
      </c>
      <c r="C131" s="413"/>
      <c r="D131" s="414" t="s">
        <v>164</v>
      </c>
      <c r="E131" s="435">
        <v>5019975.2718000002</v>
      </c>
      <c r="F131" s="436">
        <v>5901.4583000000002</v>
      </c>
      <c r="G131" s="416">
        <f t="shared" si="30"/>
        <v>5.0199752717999999</v>
      </c>
      <c r="H131" s="417">
        <f t="shared" si="31"/>
        <v>5.9014582999999998</v>
      </c>
      <c r="I131" s="440">
        <f>G131</f>
        <v>5.0199752717999999</v>
      </c>
      <c r="J131" s="409">
        <f>H131</f>
        <v>5.9014582999999998</v>
      </c>
      <c r="K131" s="712"/>
      <c r="L131" s="420"/>
      <c r="M131" s="421">
        <f t="shared" si="33"/>
        <v>5.0199752717999999</v>
      </c>
      <c r="N131" s="422">
        <f t="shared" si="33"/>
        <v>5.9014582999999998</v>
      </c>
      <c r="O131" s="325"/>
    </row>
    <row r="132" spans="1:15" ht="18" customHeight="1">
      <c r="A132" s="781">
        <f t="shared" si="19"/>
        <v>126</v>
      </c>
      <c r="B132" s="414" t="s">
        <v>158</v>
      </c>
      <c r="C132" s="413"/>
      <c r="D132" s="414" t="s">
        <v>221</v>
      </c>
      <c r="E132" s="341">
        <v>6099550.8362999996</v>
      </c>
      <c r="F132" s="415">
        <v>7235.8855999999996</v>
      </c>
      <c r="G132" s="416">
        <f t="shared" si="30"/>
        <v>6.0995508362999997</v>
      </c>
      <c r="H132" s="417">
        <f t="shared" si="31"/>
        <v>7.2358855999999996</v>
      </c>
      <c r="I132" s="437">
        <v>0</v>
      </c>
      <c r="J132" s="419">
        <v>0</v>
      </c>
      <c r="K132" s="711"/>
      <c r="L132" s="420"/>
      <c r="M132" s="421">
        <f t="shared" si="33"/>
        <v>0</v>
      </c>
      <c r="N132" s="422">
        <f t="shared" si="33"/>
        <v>0</v>
      </c>
      <c r="O132" s="325"/>
    </row>
    <row r="133" spans="1:15" ht="18" customHeight="1" thickBot="1">
      <c r="A133" s="781">
        <f t="shared" si="19"/>
        <v>127</v>
      </c>
      <c r="B133" s="395" t="s">
        <v>158</v>
      </c>
      <c r="C133" s="394"/>
      <c r="D133" s="395" t="s">
        <v>420</v>
      </c>
      <c r="E133" s="396">
        <v>7700810.0179000003</v>
      </c>
      <c r="F133" s="397">
        <v>10314.069299999999</v>
      </c>
      <c r="G133" s="345">
        <f t="shared" si="30"/>
        <v>7.7008100179000003</v>
      </c>
      <c r="H133" s="346">
        <f t="shared" si="31"/>
        <v>10.3140693</v>
      </c>
      <c r="I133" s="441">
        <v>0</v>
      </c>
      <c r="J133" s="399">
        <v>0</v>
      </c>
      <c r="K133" s="714"/>
      <c r="L133" s="423"/>
      <c r="M133" s="400">
        <f t="shared" si="33"/>
        <v>0</v>
      </c>
      <c r="N133" s="401">
        <f t="shared" si="33"/>
        <v>0</v>
      </c>
      <c r="O133" s="325"/>
    </row>
    <row r="134" spans="1:15" ht="15.5">
      <c r="A134" s="781">
        <f t="shared" si="19"/>
        <v>128</v>
      </c>
      <c r="B134" s="403" t="s">
        <v>159</v>
      </c>
      <c r="C134" s="402" t="s">
        <v>324</v>
      </c>
      <c r="D134" s="403" t="s">
        <v>219</v>
      </c>
      <c r="E134" s="438">
        <v>2572540.5687000002</v>
      </c>
      <c r="F134" s="439">
        <v>4777.1234000000004</v>
      </c>
      <c r="G134" s="406">
        <f t="shared" si="30"/>
        <v>2.5725405687</v>
      </c>
      <c r="H134" s="407">
        <f t="shared" si="31"/>
        <v>4.7771234000000007</v>
      </c>
      <c r="I134" s="440">
        <f>G134</f>
        <v>2.5725405687</v>
      </c>
      <c r="J134" s="409">
        <f>H134</f>
        <v>4.7771234000000007</v>
      </c>
      <c r="K134" s="712"/>
      <c r="L134" s="420"/>
      <c r="M134" s="411">
        <f t="shared" si="33"/>
        <v>2.5725405687</v>
      </c>
      <c r="N134" s="412">
        <f t="shared" si="33"/>
        <v>4.7771234000000007</v>
      </c>
      <c r="O134" s="325" t="s">
        <v>0</v>
      </c>
    </row>
    <row r="135" spans="1:15" ht="18" customHeight="1">
      <c r="A135" s="781">
        <f t="shared" si="19"/>
        <v>129</v>
      </c>
      <c r="B135" s="414" t="s">
        <v>159</v>
      </c>
      <c r="C135" s="413"/>
      <c r="D135" s="414" t="s">
        <v>164</v>
      </c>
      <c r="E135" s="435">
        <v>5019975.2718000002</v>
      </c>
      <c r="F135" s="436">
        <v>5901.4583000000002</v>
      </c>
      <c r="G135" s="416">
        <f t="shared" si="30"/>
        <v>5.0199752717999999</v>
      </c>
      <c r="H135" s="417">
        <f t="shared" si="31"/>
        <v>5.9014582999999998</v>
      </c>
      <c r="I135" s="440">
        <f>G135</f>
        <v>5.0199752717999999</v>
      </c>
      <c r="J135" s="409">
        <f>H135</f>
        <v>5.9014582999999998</v>
      </c>
      <c r="K135" s="712"/>
      <c r="L135" s="420"/>
      <c r="M135" s="421">
        <f t="shared" si="33"/>
        <v>5.0199752717999999</v>
      </c>
      <c r="N135" s="422">
        <f t="shared" si="33"/>
        <v>5.9014582999999998</v>
      </c>
      <c r="O135" s="325"/>
    </row>
    <row r="136" spans="1:15" ht="18" customHeight="1">
      <c r="A136" s="781">
        <f t="shared" si="19"/>
        <v>130</v>
      </c>
      <c r="B136" s="414" t="s">
        <v>159</v>
      </c>
      <c r="C136" s="413"/>
      <c r="D136" s="414" t="s">
        <v>221</v>
      </c>
      <c r="E136" s="341">
        <v>6099550.8362999996</v>
      </c>
      <c r="F136" s="415">
        <v>7235.8855999999996</v>
      </c>
      <c r="G136" s="416">
        <f t="shared" si="30"/>
        <v>6.0995508362999997</v>
      </c>
      <c r="H136" s="417">
        <f t="shared" si="31"/>
        <v>7.2358855999999996</v>
      </c>
      <c r="I136" s="437">
        <v>0</v>
      </c>
      <c r="J136" s="419">
        <v>0</v>
      </c>
      <c r="K136" s="711"/>
      <c r="L136" s="420"/>
      <c r="M136" s="421">
        <f t="shared" si="33"/>
        <v>0</v>
      </c>
      <c r="N136" s="422">
        <f t="shared" si="33"/>
        <v>0</v>
      </c>
      <c r="O136" s="325"/>
    </row>
    <row r="137" spans="1:15" ht="18" customHeight="1" thickBot="1">
      <c r="A137" s="781">
        <f t="shared" ref="A137:A200" si="34">A136+1</f>
        <v>131</v>
      </c>
      <c r="B137" s="395" t="s">
        <v>159</v>
      </c>
      <c r="C137" s="394"/>
      <c r="D137" s="395" t="s">
        <v>420</v>
      </c>
      <c r="E137" s="396">
        <v>7700810.0179000003</v>
      </c>
      <c r="F137" s="397">
        <v>10314.069299999999</v>
      </c>
      <c r="G137" s="345">
        <f t="shared" si="30"/>
        <v>7.7008100179000003</v>
      </c>
      <c r="H137" s="346">
        <f t="shared" si="31"/>
        <v>10.3140693</v>
      </c>
      <c r="I137" s="441">
        <v>0</v>
      </c>
      <c r="J137" s="399">
        <v>0</v>
      </c>
      <c r="K137" s="714"/>
      <c r="L137" s="423"/>
      <c r="M137" s="400">
        <f t="shared" si="33"/>
        <v>0</v>
      </c>
      <c r="N137" s="401">
        <f t="shared" si="33"/>
        <v>0</v>
      </c>
      <c r="O137" s="325"/>
    </row>
    <row r="138" spans="1:15" ht="15.5">
      <c r="A138" s="781">
        <f t="shared" si="34"/>
        <v>132</v>
      </c>
      <c r="B138" s="403" t="s">
        <v>160</v>
      </c>
      <c r="C138" s="402" t="s">
        <v>325</v>
      </c>
      <c r="D138" s="403" t="s">
        <v>219</v>
      </c>
      <c r="E138" s="438">
        <v>2572540.5687000002</v>
      </c>
      <c r="F138" s="439">
        <v>4777.1234000000004</v>
      </c>
      <c r="G138" s="406">
        <f t="shared" si="30"/>
        <v>2.5725405687</v>
      </c>
      <c r="H138" s="407">
        <f t="shared" si="31"/>
        <v>4.7771234000000007</v>
      </c>
      <c r="I138" s="440">
        <f>G138</f>
        <v>2.5725405687</v>
      </c>
      <c r="J138" s="409">
        <f>H138</f>
        <v>4.7771234000000007</v>
      </c>
      <c r="K138" s="712"/>
      <c r="L138" s="420"/>
      <c r="M138" s="411">
        <f t="shared" si="33"/>
        <v>2.5725405687</v>
      </c>
      <c r="N138" s="412">
        <f t="shared" si="33"/>
        <v>4.7771234000000007</v>
      </c>
      <c r="O138" s="325" t="s">
        <v>0</v>
      </c>
    </row>
    <row r="139" spans="1:15" ht="18" customHeight="1">
      <c r="A139" s="781">
        <f t="shared" si="34"/>
        <v>133</v>
      </c>
      <c r="B139" s="414" t="s">
        <v>160</v>
      </c>
      <c r="C139" s="413"/>
      <c r="D139" s="414" t="s">
        <v>164</v>
      </c>
      <c r="E139" s="435">
        <v>5019975.2718000002</v>
      </c>
      <c r="F139" s="436">
        <v>5901.4583000000002</v>
      </c>
      <c r="G139" s="416">
        <f t="shared" si="30"/>
        <v>5.0199752717999999</v>
      </c>
      <c r="H139" s="417">
        <f t="shared" si="31"/>
        <v>5.9014582999999998</v>
      </c>
      <c r="I139" s="440">
        <f>G139</f>
        <v>5.0199752717999999</v>
      </c>
      <c r="J139" s="409">
        <f>H139</f>
        <v>5.9014582999999998</v>
      </c>
      <c r="K139" s="712"/>
      <c r="L139" s="420"/>
      <c r="M139" s="421">
        <f t="shared" si="33"/>
        <v>5.0199752717999999</v>
      </c>
      <c r="N139" s="422">
        <f t="shared" si="33"/>
        <v>5.9014582999999998</v>
      </c>
      <c r="O139" s="325"/>
    </row>
    <row r="140" spans="1:15" ht="18" customHeight="1">
      <c r="A140" s="781">
        <f t="shared" si="34"/>
        <v>134</v>
      </c>
      <c r="B140" s="414" t="s">
        <v>160</v>
      </c>
      <c r="C140" s="413"/>
      <c r="D140" s="414" t="s">
        <v>221</v>
      </c>
      <c r="E140" s="341">
        <v>6099550.8362999996</v>
      </c>
      <c r="F140" s="415">
        <v>7235.8855999999996</v>
      </c>
      <c r="G140" s="416">
        <f t="shared" si="30"/>
        <v>6.0995508362999997</v>
      </c>
      <c r="H140" s="417">
        <f t="shared" si="31"/>
        <v>7.2358855999999996</v>
      </c>
      <c r="I140" s="437">
        <v>0</v>
      </c>
      <c r="J140" s="419">
        <v>0</v>
      </c>
      <c r="K140" s="711"/>
      <c r="L140" s="420"/>
      <c r="M140" s="421">
        <f t="shared" si="33"/>
        <v>0</v>
      </c>
      <c r="N140" s="422">
        <f t="shared" si="33"/>
        <v>0</v>
      </c>
      <c r="O140" s="325"/>
    </row>
    <row r="141" spans="1:15" ht="18" customHeight="1" thickBot="1">
      <c r="A141" s="781">
        <f t="shared" si="34"/>
        <v>135</v>
      </c>
      <c r="B141" s="395" t="s">
        <v>160</v>
      </c>
      <c r="C141" s="394"/>
      <c r="D141" s="395" t="s">
        <v>420</v>
      </c>
      <c r="E141" s="396">
        <v>7700810.0179000003</v>
      </c>
      <c r="F141" s="397">
        <v>10314.069299999999</v>
      </c>
      <c r="G141" s="345">
        <f t="shared" si="30"/>
        <v>7.7008100179000003</v>
      </c>
      <c r="H141" s="346">
        <f t="shared" si="31"/>
        <v>10.3140693</v>
      </c>
      <c r="I141" s="441">
        <v>0</v>
      </c>
      <c r="J141" s="399">
        <v>0</v>
      </c>
      <c r="K141" s="714"/>
      <c r="L141" s="423"/>
      <c r="M141" s="400">
        <f t="shared" si="33"/>
        <v>0</v>
      </c>
      <c r="N141" s="401">
        <f t="shared" si="33"/>
        <v>0</v>
      </c>
      <c r="O141" s="325"/>
    </row>
    <row r="142" spans="1:15" ht="15.5">
      <c r="A142" s="781">
        <f t="shared" si="34"/>
        <v>136</v>
      </c>
      <c r="B142" s="403" t="s">
        <v>161</v>
      </c>
      <c r="C142" s="402" t="s">
        <v>326</v>
      </c>
      <c r="D142" s="403" t="s">
        <v>219</v>
      </c>
      <c r="E142" s="438">
        <v>2572540.5687000002</v>
      </c>
      <c r="F142" s="439">
        <v>4777.1234000000004</v>
      </c>
      <c r="G142" s="406">
        <f t="shared" si="30"/>
        <v>2.5725405687</v>
      </c>
      <c r="H142" s="407">
        <f t="shared" si="31"/>
        <v>4.7771234000000007</v>
      </c>
      <c r="I142" s="440">
        <f>G142</f>
        <v>2.5725405687</v>
      </c>
      <c r="J142" s="409">
        <f>H142</f>
        <v>4.7771234000000007</v>
      </c>
      <c r="K142" s="712"/>
      <c r="L142" s="420"/>
      <c r="M142" s="411">
        <f t="shared" si="33"/>
        <v>2.5725405687</v>
      </c>
      <c r="N142" s="412">
        <f t="shared" si="33"/>
        <v>4.7771234000000007</v>
      </c>
      <c r="O142" s="325" t="s">
        <v>0</v>
      </c>
    </row>
    <row r="143" spans="1:15" ht="18" customHeight="1">
      <c r="A143" s="781">
        <f t="shared" si="34"/>
        <v>137</v>
      </c>
      <c r="B143" s="414" t="s">
        <v>161</v>
      </c>
      <c r="C143" s="413"/>
      <c r="D143" s="414" t="s">
        <v>164</v>
      </c>
      <c r="E143" s="435">
        <v>5019975.2718000002</v>
      </c>
      <c r="F143" s="436">
        <v>5901.4583000000002</v>
      </c>
      <c r="G143" s="416">
        <f t="shared" si="30"/>
        <v>5.0199752717999999</v>
      </c>
      <c r="H143" s="417">
        <f t="shared" si="31"/>
        <v>5.9014582999999998</v>
      </c>
      <c r="I143" s="440">
        <f>G143</f>
        <v>5.0199752717999999</v>
      </c>
      <c r="J143" s="409">
        <f>H143</f>
        <v>5.9014582999999998</v>
      </c>
      <c r="K143" s="712"/>
      <c r="L143" s="420"/>
      <c r="M143" s="421">
        <f t="shared" si="33"/>
        <v>5.0199752717999999</v>
      </c>
      <c r="N143" s="422">
        <f t="shared" si="33"/>
        <v>5.9014582999999998</v>
      </c>
      <c r="O143" s="325"/>
    </row>
    <row r="144" spans="1:15" ht="18" customHeight="1">
      <c r="A144" s="781">
        <f t="shared" si="34"/>
        <v>138</v>
      </c>
      <c r="B144" s="414" t="s">
        <v>161</v>
      </c>
      <c r="C144" s="413"/>
      <c r="D144" s="414" t="s">
        <v>221</v>
      </c>
      <c r="E144" s="341">
        <v>6099550.8362999996</v>
      </c>
      <c r="F144" s="415">
        <v>7235.8855999999996</v>
      </c>
      <c r="G144" s="416">
        <f t="shared" si="30"/>
        <v>6.0995508362999997</v>
      </c>
      <c r="H144" s="417">
        <f t="shared" si="31"/>
        <v>7.2358855999999996</v>
      </c>
      <c r="I144" s="437">
        <v>0</v>
      </c>
      <c r="J144" s="419">
        <v>0</v>
      </c>
      <c r="K144" s="711"/>
      <c r="L144" s="420"/>
      <c r="M144" s="421">
        <f t="shared" si="33"/>
        <v>0</v>
      </c>
      <c r="N144" s="422">
        <f t="shared" si="33"/>
        <v>0</v>
      </c>
      <c r="O144" s="325"/>
    </row>
    <row r="145" spans="1:15" ht="18" customHeight="1" thickBot="1">
      <c r="A145" s="781">
        <f t="shared" si="34"/>
        <v>139</v>
      </c>
      <c r="B145" s="395" t="s">
        <v>161</v>
      </c>
      <c r="C145" s="394"/>
      <c r="D145" s="395" t="s">
        <v>420</v>
      </c>
      <c r="E145" s="396">
        <v>7700810.0179000003</v>
      </c>
      <c r="F145" s="397">
        <v>10314.069299999999</v>
      </c>
      <c r="G145" s="345">
        <f t="shared" si="30"/>
        <v>7.7008100179000003</v>
      </c>
      <c r="H145" s="346">
        <f t="shared" si="31"/>
        <v>10.3140693</v>
      </c>
      <c r="I145" s="441">
        <v>0</v>
      </c>
      <c r="J145" s="399">
        <v>0</v>
      </c>
      <c r="K145" s="714"/>
      <c r="L145" s="423"/>
      <c r="M145" s="400">
        <f t="shared" si="33"/>
        <v>0</v>
      </c>
      <c r="N145" s="401">
        <f t="shared" si="33"/>
        <v>0</v>
      </c>
      <c r="O145" s="325"/>
    </row>
    <row r="146" spans="1:15" ht="15.5">
      <c r="A146" s="781">
        <f t="shared" si="34"/>
        <v>140</v>
      </c>
      <c r="B146" s="403" t="s">
        <v>327</v>
      </c>
      <c r="C146" s="402" t="s">
        <v>564</v>
      </c>
      <c r="D146" s="403" t="s">
        <v>164</v>
      </c>
      <c r="E146" s="438">
        <v>5020003.4935999997</v>
      </c>
      <c r="F146" s="439">
        <v>5917.0439999999999</v>
      </c>
      <c r="G146" s="406">
        <f>E146/1000000</f>
        <v>5.0200034936</v>
      </c>
      <c r="H146" s="407">
        <f t="shared" si="31"/>
        <v>5.9170439999999997</v>
      </c>
      <c r="I146" s="440">
        <v>0</v>
      </c>
      <c r="J146" s="409">
        <v>0</v>
      </c>
      <c r="K146" s="710"/>
      <c r="L146" s="410"/>
      <c r="M146" s="411">
        <f t="shared" si="33"/>
        <v>0</v>
      </c>
      <c r="N146" s="412">
        <f t="shared" si="33"/>
        <v>0</v>
      </c>
      <c r="O146" s="325"/>
    </row>
    <row r="147" spans="1:15" ht="15.5">
      <c r="A147" s="781">
        <f t="shared" si="34"/>
        <v>141</v>
      </c>
      <c r="B147" s="414" t="s">
        <v>327</v>
      </c>
      <c r="C147" s="413" t="s">
        <v>540</v>
      </c>
      <c r="D147" s="414" t="s">
        <v>219</v>
      </c>
      <c r="E147" s="435">
        <v>2539992.6288000001</v>
      </c>
      <c r="F147" s="436">
        <v>4753.3163000000004</v>
      </c>
      <c r="G147" s="416">
        <f t="shared" si="30"/>
        <v>2.5399926287999999</v>
      </c>
      <c r="H147" s="417">
        <f t="shared" si="31"/>
        <v>4.7533163000000007</v>
      </c>
      <c r="I147" s="437">
        <v>0</v>
      </c>
      <c r="J147" s="419">
        <v>0</v>
      </c>
      <c r="K147" s="711"/>
      <c r="L147" s="420"/>
      <c r="M147" s="421">
        <f t="shared" si="33"/>
        <v>0</v>
      </c>
      <c r="N147" s="422">
        <f t="shared" si="33"/>
        <v>0</v>
      </c>
      <c r="O147" s="36" t="s">
        <v>0</v>
      </c>
    </row>
    <row r="148" spans="1:15" ht="15.5">
      <c r="A148" s="781">
        <f t="shared" si="34"/>
        <v>142</v>
      </c>
      <c r="B148" s="414" t="s">
        <v>327</v>
      </c>
      <c r="C148" s="413" t="s">
        <v>565</v>
      </c>
      <c r="D148" s="414" t="s">
        <v>221</v>
      </c>
      <c r="E148" s="435">
        <v>6132531.2106999997</v>
      </c>
      <c r="F148" s="436">
        <v>7271.0389999999998</v>
      </c>
      <c r="G148" s="416">
        <f t="shared" si="30"/>
        <v>6.1325312106999998</v>
      </c>
      <c r="H148" s="417">
        <f t="shared" si="31"/>
        <v>7.271039</v>
      </c>
      <c r="I148" s="437">
        <v>0</v>
      </c>
      <c r="J148" s="419">
        <v>0</v>
      </c>
      <c r="K148" s="711"/>
      <c r="L148" s="420"/>
      <c r="M148" s="421">
        <f t="shared" si="33"/>
        <v>0</v>
      </c>
      <c r="N148" s="422">
        <f t="shared" si="33"/>
        <v>0</v>
      </c>
      <c r="O148" s="325"/>
    </row>
    <row r="149" spans="1:15" ht="15.5">
      <c r="A149" s="781">
        <f t="shared" si="34"/>
        <v>143</v>
      </c>
      <c r="B149" s="414" t="s">
        <v>327</v>
      </c>
      <c r="C149" s="413" t="s">
        <v>566</v>
      </c>
      <c r="D149" s="414" t="s">
        <v>420</v>
      </c>
      <c r="E149" s="435">
        <v>6121505.4154000003</v>
      </c>
      <c r="F149" s="436">
        <v>5288.3693999999996</v>
      </c>
      <c r="G149" s="416">
        <f t="shared" si="30"/>
        <v>6.1215054154000006</v>
      </c>
      <c r="H149" s="417">
        <f t="shared" si="31"/>
        <v>5.2883693999999997</v>
      </c>
      <c r="I149" s="437">
        <v>0</v>
      </c>
      <c r="J149" s="419">
        <v>0</v>
      </c>
      <c r="K149" s="711"/>
      <c r="L149" s="420"/>
      <c r="M149" s="421">
        <f t="shared" si="33"/>
        <v>0</v>
      </c>
      <c r="N149" s="422">
        <f t="shared" si="33"/>
        <v>0</v>
      </c>
      <c r="O149" s="325"/>
    </row>
    <row r="150" spans="1:15" ht="15.5">
      <c r="A150" s="781">
        <f t="shared" si="34"/>
        <v>144</v>
      </c>
      <c r="B150" s="414" t="s">
        <v>327</v>
      </c>
      <c r="C150" s="413" t="s">
        <v>567</v>
      </c>
      <c r="D150" s="414" t="s">
        <v>329</v>
      </c>
      <c r="E150" s="435">
        <v>67548602.606000006</v>
      </c>
      <c r="F150" s="436">
        <v>33158.390299999999</v>
      </c>
      <c r="G150" s="416">
        <f t="shared" si="30"/>
        <v>67.548602606000003</v>
      </c>
      <c r="H150" s="417">
        <f t="shared" si="31"/>
        <v>33.158390300000001</v>
      </c>
      <c r="I150" s="437"/>
      <c r="J150" s="419">
        <v>0</v>
      </c>
      <c r="K150" s="711"/>
      <c r="L150" s="420"/>
      <c r="M150" s="421">
        <f t="shared" si="33"/>
        <v>0</v>
      </c>
      <c r="N150" s="422">
        <f t="shared" si="33"/>
        <v>0</v>
      </c>
      <c r="O150" s="325"/>
    </row>
    <row r="151" spans="1:15" ht="16" thickBot="1">
      <c r="A151" s="781">
        <f t="shared" si="34"/>
        <v>145</v>
      </c>
      <c r="B151" s="395" t="s">
        <v>327</v>
      </c>
      <c r="C151" s="394" t="s">
        <v>539</v>
      </c>
      <c r="D151" s="395" t="s">
        <v>329</v>
      </c>
      <c r="E151" s="442">
        <v>58865659.012599997</v>
      </c>
      <c r="F151" s="443">
        <v>30855.8979</v>
      </c>
      <c r="G151" s="345">
        <f t="shared" si="30"/>
        <v>58.865659012599998</v>
      </c>
      <c r="H151" s="346">
        <f t="shared" si="31"/>
        <v>30.855897899999999</v>
      </c>
      <c r="I151" s="441">
        <v>0</v>
      </c>
      <c r="J151" s="399">
        <v>0</v>
      </c>
      <c r="K151" s="714"/>
      <c r="L151" s="423"/>
      <c r="M151" s="400">
        <f t="shared" si="33"/>
        <v>0</v>
      </c>
      <c r="N151" s="401">
        <f t="shared" si="33"/>
        <v>0</v>
      </c>
      <c r="O151" s="334" t="s">
        <v>0</v>
      </c>
    </row>
    <row r="152" spans="1:15" ht="15.5">
      <c r="A152" s="781">
        <f t="shared" si="34"/>
        <v>146</v>
      </c>
      <c r="B152" s="403" t="s">
        <v>330</v>
      </c>
      <c r="C152" s="402" t="s">
        <v>538</v>
      </c>
      <c r="D152" s="403" t="s">
        <v>164</v>
      </c>
      <c r="E152" s="438">
        <v>5019978.5687999995</v>
      </c>
      <c r="F152" s="439">
        <v>5922.4715999999999</v>
      </c>
      <c r="G152" s="406">
        <f t="shared" si="30"/>
        <v>5.0199785687999992</v>
      </c>
      <c r="H152" s="407">
        <f t="shared" si="31"/>
        <v>5.9224715999999997</v>
      </c>
      <c r="I152" s="440">
        <v>0</v>
      </c>
      <c r="J152" s="409">
        <v>0</v>
      </c>
      <c r="K152" s="710"/>
      <c r="L152" s="410"/>
      <c r="M152" s="411">
        <f t="shared" ref="M152:N183" si="35">K152+I152</f>
        <v>0</v>
      </c>
      <c r="N152" s="412">
        <f t="shared" si="35"/>
        <v>0</v>
      </c>
      <c r="O152" s="334" t="s">
        <v>0</v>
      </c>
    </row>
    <row r="153" spans="1:15" ht="15.5">
      <c r="A153" s="781">
        <f t="shared" si="34"/>
        <v>147</v>
      </c>
      <c r="B153" s="414" t="s">
        <v>330</v>
      </c>
      <c r="C153" s="413" t="s">
        <v>328</v>
      </c>
      <c r="D153" s="414" t="s">
        <v>219</v>
      </c>
      <c r="E153" s="435">
        <v>2539868.2456999999</v>
      </c>
      <c r="F153" s="436">
        <v>4756.5757999999996</v>
      </c>
      <c r="G153" s="416">
        <f t="shared" si="30"/>
        <v>2.5398682456999997</v>
      </c>
      <c r="H153" s="417">
        <f t="shared" si="31"/>
        <v>4.7565757999999994</v>
      </c>
      <c r="I153" s="437">
        <v>0</v>
      </c>
      <c r="J153" s="419">
        <v>0</v>
      </c>
      <c r="K153" s="711"/>
      <c r="L153" s="420"/>
      <c r="M153" s="421">
        <f t="shared" si="35"/>
        <v>0</v>
      </c>
      <c r="N153" s="422">
        <f t="shared" si="35"/>
        <v>0</v>
      </c>
      <c r="O153" s="36" t="s">
        <v>0</v>
      </c>
    </row>
    <row r="154" spans="1:15" ht="15.5">
      <c r="A154" s="781">
        <f t="shared" si="34"/>
        <v>148</v>
      </c>
      <c r="B154" s="414" t="s">
        <v>330</v>
      </c>
      <c r="C154" s="413" t="s">
        <v>568</v>
      </c>
      <c r="D154" s="414" t="s">
        <v>420</v>
      </c>
      <c r="E154" s="435">
        <v>6121501.0109999999</v>
      </c>
      <c r="F154" s="436">
        <v>5292.3855000000003</v>
      </c>
      <c r="G154" s="416">
        <f t="shared" si="30"/>
        <v>6.1215010110000003</v>
      </c>
      <c r="H154" s="417">
        <f t="shared" si="31"/>
        <v>5.2923855</v>
      </c>
      <c r="I154" s="437">
        <v>0</v>
      </c>
      <c r="J154" s="419">
        <v>0</v>
      </c>
      <c r="K154" s="711"/>
      <c r="L154" s="420"/>
      <c r="M154" s="421">
        <f t="shared" si="35"/>
        <v>0</v>
      </c>
      <c r="N154" s="422">
        <f t="shared" si="35"/>
        <v>0</v>
      </c>
      <c r="O154" s="36"/>
    </row>
    <row r="155" spans="1:15" ht="17" customHeight="1">
      <c r="A155" s="781">
        <f t="shared" si="34"/>
        <v>149</v>
      </c>
      <c r="B155" s="414" t="s">
        <v>330</v>
      </c>
      <c r="C155" s="413" t="s">
        <v>569</v>
      </c>
      <c r="D155" s="414" t="s">
        <v>221</v>
      </c>
      <c r="E155" s="341">
        <v>6132486.1460999995</v>
      </c>
      <c r="F155" s="415">
        <v>7273.0497999999998</v>
      </c>
      <c r="G155" s="416">
        <f t="shared" si="30"/>
        <v>6.1324861460999998</v>
      </c>
      <c r="H155" s="417">
        <f t="shared" si="31"/>
        <v>7.2730497999999999</v>
      </c>
      <c r="I155" s="437">
        <v>0</v>
      </c>
      <c r="J155" s="419">
        <v>0</v>
      </c>
      <c r="K155" s="711"/>
      <c r="L155" s="420"/>
      <c r="M155" s="421">
        <f t="shared" si="35"/>
        <v>0</v>
      </c>
      <c r="N155" s="422">
        <f t="shared" si="35"/>
        <v>0</v>
      </c>
      <c r="O155" s="325"/>
    </row>
    <row r="156" spans="1:15" ht="15.5">
      <c r="A156" s="781">
        <f t="shared" si="34"/>
        <v>150</v>
      </c>
      <c r="B156" s="414" t="s">
        <v>330</v>
      </c>
      <c r="C156" s="413" t="s">
        <v>537</v>
      </c>
      <c r="D156" s="414" t="s">
        <v>332</v>
      </c>
      <c r="E156" s="435">
        <v>215282748.06240001</v>
      </c>
      <c r="F156" s="436">
        <v>71710.003400000001</v>
      </c>
      <c r="G156" s="416">
        <f t="shared" si="30"/>
        <v>215.2827480624</v>
      </c>
      <c r="H156" s="417">
        <f t="shared" si="31"/>
        <v>71.710003400000005</v>
      </c>
      <c r="I156" s="437">
        <v>0</v>
      </c>
      <c r="J156" s="419">
        <v>0</v>
      </c>
      <c r="K156" s="711"/>
      <c r="L156" s="420"/>
      <c r="M156" s="421">
        <f t="shared" si="35"/>
        <v>0</v>
      </c>
      <c r="N156" s="422">
        <f t="shared" si="35"/>
        <v>0</v>
      </c>
      <c r="O156" s="334" t="s">
        <v>0</v>
      </c>
    </row>
    <row r="157" spans="1:15" ht="15.5">
      <c r="A157" s="781">
        <f t="shared" si="34"/>
        <v>151</v>
      </c>
      <c r="B157" s="414" t="s">
        <v>330</v>
      </c>
      <c r="C157" s="413" t="s">
        <v>536</v>
      </c>
      <c r="D157" s="414" t="s">
        <v>333</v>
      </c>
      <c r="E157" s="435">
        <v>68848024.739999995</v>
      </c>
      <c r="F157" s="436">
        <v>33199.530500000001</v>
      </c>
      <c r="G157" s="416">
        <f t="shared" si="30"/>
        <v>68.84802474</v>
      </c>
      <c r="H157" s="417">
        <f t="shared" si="31"/>
        <v>33.199530500000002</v>
      </c>
      <c r="I157" s="437">
        <v>0</v>
      </c>
      <c r="J157" s="419">
        <v>0</v>
      </c>
      <c r="K157" s="711"/>
      <c r="L157" s="420"/>
      <c r="M157" s="421">
        <f t="shared" si="35"/>
        <v>0</v>
      </c>
      <c r="N157" s="422">
        <f t="shared" si="35"/>
        <v>0</v>
      </c>
      <c r="O157" s="334" t="s">
        <v>0</v>
      </c>
    </row>
    <row r="158" spans="1:15" ht="15.5">
      <c r="A158" s="781">
        <f t="shared" si="34"/>
        <v>152</v>
      </c>
      <c r="B158" s="414" t="s">
        <v>330</v>
      </c>
      <c r="C158" s="427" t="s">
        <v>334</v>
      </c>
      <c r="D158" s="428" t="s">
        <v>335</v>
      </c>
      <c r="E158" s="435">
        <v>68849646.530300006</v>
      </c>
      <c r="F158" s="436">
        <v>33199.922500000001</v>
      </c>
      <c r="G158" s="416">
        <f t="shared" si="30"/>
        <v>68.849646530300006</v>
      </c>
      <c r="H158" s="417">
        <f t="shared" si="31"/>
        <v>33.1999225</v>
      </c>
      <c r="I158" s="437">
        <v>0</v>
      </c>
      <c r="J158" s="419">
        <v>0</v>
      </c>
      <c r="K158" s="711"/>
      <c r="L158" s="420"/>
      <c r="M158" s="421">
        <f t="shared" si="35"/>
        <v>0</v>
      </c>
      <c r="N158" s="422">
        <f t="shared" si="35"/>
        <v>0</v>
      </c>
      <c r="O158" s="334" t="s">
        <v>0</v>
      </c>
    </row>
    <row r="159" spans="1:15" ht="15.5">
      <c r="A159" s="781">
        <f t="shared" si="34"/>
        <v>153</v>
      </c>
      <c r="B159" s="414" t="s">
        <v>330</v>
      </c>
      <c r="C159" s="413" t="s">
        <v>535</v>
      </c>
      <c r="D159" s="414" t="s">
        <v>333</v>
      </c>
      <c r="E159" s="435">
        <v>89010372.981999993</v>
      </c>
      <c r="F159" s="436">
        <v>37327.063699999999</v>
      </c>
      <c r="G159" s="416">
        <f t="shared" si="30"/>
        <v>89.010372981999993</v>
      </c>
      <c r="H159" s="417">
        <f t="shared" si="31"/>
        <v>37.327063699999997</v>
      </c>
      <c r="I159" s="437">
        <v>0</v>
      </c>
      <c r="J159" s="419">
        <v>0</v>
      </c>
      <c r="K159" s="711"/>
      <c r="L159" s="420"/>
      <c r="M159" s="421">
        <f t="shared" si="35"/>
        <v>0</v>
      </c>
      <c r="N159" s="422">
        <f t="shared" si="35"/>
        <v>0</v>
      </c>
      <c r="O159" s="334" t="s">
        <v>0</v>
      </c>
    </row>
    <row r="160" spans="1:15" ht="16" thickBot="1">
      <c r="A160" s="781">
        <f t="shared" si="34"/>
        <v>154</v>
      </c>
      <c r="B160" s="395" t="s">
        <v>330</v>
      </c>
      <c r="C160" s="394" t="s">
        <v>534</v>
      </c>
      <c r="D160" s="395" t="s">
        <v>336</v>
      </c>
      <c r="E160" s="442">
        <v>82068247.710500002</v>
      </c>
      <c r="F160" s="443">
        <v>36369.522499999999</v>
      </c>
      <c r="G160" s="345">
        <f t="shared" si="30"/>
        <v>82.068247710500003</v>
      </c>
      <c r="H160" s="346">
        <f t="shared" si="31"/>
        <v>36.369522500000002</v>
      </c>
      <c r="I160" s="441">
        <v>0</v>
      </c>
      <c r="J160" s="399">
        <v>0</v>
      </c>
      <c r="K160" s="714"/>
      <c r="L160" s="423"/>
      <c r="M160" s="400">
        <f t="shared" si="35"/>
        <v>0</v>
      </c>
      <c r="N160" s="401">
        <f t="shared" si="35"/>
        <v>0</v>
      </c>
      <c r="O160" s="334" t="s">
        <v>0</v>
      </c>
    </row>
    <row r="161" spans="1:15" ht="15.5">
      <c r="A161" s="781">
        <f t="shared" si="34"/>
        <v>155</v>
      </c>
      <c r="B161" s="403" t="s">
        <v>173</v>
      </c>
      <c r="C161" s="402" t="s">
        <v>331</v>
      </c>
      <c r="D161" s="403" t="s">
        <v>219</v>
      </c>
      <c r="E161" s="438">
        <v>2572540.5687000002</v>
      </c>
      <c r="F161" s="439">
        <v>4777.1234000000004</v>
      </c>
      <c r="G161" s="406">
        <f t="shared" si="30"/>
        <v>2.5725405687</v>
      </c>
      <c r="H161" s="407">
        <f t="shared" si="31"/>
        <v>4.7771234000000007</v>
      </c>
      <c r="I161" s="440">
        <v>0</v>
      </c>
      <c r="J161" s="409">
        <v>0</v>
      </c>
      <c r="K161" s="710"/>
      <c r="L161" s="410"/>
      <c r="M161" s="411">
        <f t="shared" si="35"/>
        <v>0</v>
      </c>
      <c r="N161" s="412">
        <f t="shared" si="35"/>
        <v>0</v>
      </c>
      <c r="O161" s="325" t="s">
        <v>0</v>
      </c>
    </row>
    <row r="162" spans="1:15" ht="18" customHeight="1">
      <c r="A162" s="781">
        <f t="shared" si="34"/>
        <v>156</v>
      </c>
      <c r="B162" s="403" t="s">
        <v>173</v>
      </c>
      <c r="C162" s="402" t="s">
        <v>570</v>
      </c>
      <c r="D162" s="414" t="s">
        <v>164</v>
      </c>
      <c r="E162" s="435">
        <v>5019975.2718000002</v>
      </c>
      <c r="F162" s="436">
        <v>5901.4583000000002</v>
      </c>
      <c r="G162" s="416">
        <f t="shared" si="30"/>
        <v>5.0199752717999999</v>
      </c>
      <c r="H162" s="417">
        <f t="shared" si="31"/>
        <v>5.9014582999999998</v>
      </c>
      <c r="I162" s="437">
        <v>0</v>
      </c>
      <c r="J162" s="419">
        <v>0</v>
      </c>
      <c r="K162" s="711"/>
      <c r="L162" s="420"/>
      <c r="M162" s="421">
        <f t="shared" si="35"/>
        <v>0</v>
      </c>
      <c r="N162" s="422">
        <f t="shared" si="35"/>
        <v>0</v>
      </c>
      <c r="O162" s="325"/>
    </row>
    <row r="163" spans="1:15" ht="15.5">
      <c r="A163" s="781">
        <f t="shared" si="34"/>
        <v>157</v>
      </c>
      <c r="B163" s="403" t="s">
        <v>173</v>
      </c>
      <c r="C163" s="402" t="s">
        <v>571</v>
      </c>
      <c r="D163" s="414" t="s">
        <v>221</v>
      </c>
      <c r="E163" s="341">
        <v>6099550.8362999996</v>
      </c>
      <c r="F163" s="415">
        <v>7235.8855999999996</v>
      </c>
      <c r="G163" s="416">
        <f t="shared" si="30"/>
        <v>6.0995508362999997</v>
      </c>
      <c r="H163" s="417">
        <f t="shared" si="31"/>
        <v>7.2358855999999996</v>
      </c>
      <c r="I163" s="437">
        <v>0</v>
      </c>
      <c r="J163" s="419">
        <v>0</v>
      </c>
      <c r="K163" s="711"/>
      <c r="L163" s="420"/>
      <c r="M163" s="421">
        <f t="shared" si="35"/>
        <v>0</v>
      </c>
      <c r="N163" s="422">
        <f t="shared" si="35"/>
        <v>0</v>
      </c>
      <c r="O163" s="325"/>
    </row>
    <row r="164" spans="1:15" ht="16" thickBot="1">
      <c r="A164" s="781">
        <f t="shared" si="34"/>
        <v>158</v>
      </c>
      <c r="B164" s="395" t="s">
        <v>173</v>
      </c>
      <c r="C164" s="394" t="s">
        <v>572</v>
      </c>
      <c r="D164" s="395" t="s">
        <v>420</v>
      </c>
      <c r="E164" s="396">
        <v>7700810.0179000003</v>
      </c>
      <c r="F164" s="397">
        <v>10314.069299999999</v>
      </c>
      <c r="G164" s="345">
        <f t="shared" si="30"/>
        <v>7.7008100179000003</v>
      </c>
      <c r="H164" s="346">
        <f t="shared" si="31"/>
        <v>10.3140693</v>
      </c>
      <c r="I164" s="398">
        <v>0</v>
      </c>
      <c r="J164" s="399">
        <v>0</v>
      </c>
      <c r="K164" s="714"/>
      <c r="L164" s="423"/>
      <c r="M164" s="400">
        <f t="shared" si="35"/>
        <v>0</v>
      </c>
      <c r="N164" s="401">
        <f t="shared" si="35"/>
        <v>0</v>
      </c>
      <c r="O164" s="321"/>
    </row>
    <row r="165" spans="1:15" ht="15.5">
      <c r="A165" s="781">
        <f t="shared" si="34"/>
        <v>159</v>
      </c>
      <c r="B165" s="403" t="s">
        <v>174</v>
      </c>
      <c r="C165" s="402" t="s">
        <v>337</v>
      </c>
      <c r="D165" s="403" t="s">
        <v>164</v>
      </c>
      <c r="E165" s="438">
        <v>5624914.1752000004</v>
      </c>
      <c r="F165" s="439">
        <v>5901.4583000000002</v>
      </c>
      <c r="G165" s="406">
        <f t="shared" si="30"/>
        <v>5.6249141752000007</v>
      </c>
      <c r="H165" s="407">
        <f t="shared" si="31"/>
        <v>5.9014582999999998</v>
      </c>
      <c r="I165" s="440">
        <v>0</v>
      </c>
      <c r="J165" s="409">
        <v>0</v>
      </c>
      <c r="K165" s="710"/>
      <c r="L165" s="410"/>
      <c r="M165" s="411">
        <f t="shared" si="35"/>
        <v>0</v>
      </c>
      <c r="N165" s="412">
        <f t="shared" si="35"/>
        <v>0</v>
      </c>
      <c r="O165" s="334" t="s">
        <v>0</v>
      </c>
    </row>
    <row r="166" spans="1:15" ht="15.5">
      <c r="A166" s="781">
        <f t="shared" si="34"/>
        <v>160</v>
      </c>
      <c r="B166" s="414" t="s">
        <v>174</v>
      </c>
      <c r="C166" s="413" t="s">
        <v>338</v>
      </c>
      <c r="D166" s="414" t="s">
        <v>219</v>
      </c>
      <c r="E166" s="438">
        <v>2572540.5687000002</v>
      </c>
      <c r="F166" s="439">
        <v>4777.1234000000004</v>
      </c>
      <c r="G166" s="416">
        <f t="shared" si="30"/>
        <v>2.5725405687</v>
      </c>
      <c r="H166" s="417">
        <f t="shared" si="31"/>
        <v>4.7771234000000007</v>
      </c>
      <c r="I166" s="437">
        <v>0</v>
      </c>
      <c r="J166" s="419">
        <v>0</v>
      </c>
      <c r="K166" s="711"/>
      <c r="L166" s="420"/>
      <c r="M166" s="421">
        <f t="shared" si="35"/>
        <v>0</v>
      </c>
      <c r="N166" s="422">
        <f t="shared" si="35"/>
        <v>0</v>
      </c>
      <c r="O166" s="325" t="s">
        <v>0</v>
      </c>
    </row>
    <row r="167" spans="1:15" ht="18.75" customHeight="1">
      <c r="A167" s="781">
        <f t="shared" si="34"/>
        <v>161</v>
      </c>
      <c r="B167" s="414" t="s">
        <v>174</v>
      </c>
      <c r="C167" s="402" t="s">
        <v>573</v>
      </c>
      <c r="D167" s="414" t="s">
        <v>221</v>
      </c>
      <c r="E167" s="341">
        <v>6099550.8362999996</v>
      </c>
      <c r="F167" s="415">
        <v>7235.8855999999996</v>
      </c>
      <c r="G167" s="416">
        <f t="shared" si="30"/>
        <v>6.0995508362999997</v>
      </c>
      <c r="H167" s="417">
        <f t="shared" si="31"/>
        <v>7.2358855999999996</v>
      </c>
      <c r="I167" s="437">
        <v>0</v>
      </c>
      <c r="J167" s="419">
        <v>0</v>
      </c>
      <c r="K167" s="711"/>
      <c r="L167" s="420"/>
      <c r="M167" s="421">
        <f t="shared" si="35"/>
        <v>0</v>
      </c>
      <c r="N167" s="422">
        <f t="shared" si="35"/>
        <v>0</v>
      </c>
      <c r="O167" s="325"/>
    </row>
    <row r="168" spans="1:15" ht="18" customHeight="1" thickBot="1">
      <c r="A168" s="781">
        <f t="shared" si="34"/>
        <v>162</v>
      </c>
      <c r="B168" s="395" t="s">
        <v>174</v>
      </c>
      <c r="C168" s="394" t="s">
        <v>574</v>
      </c>
      <c r="D168" s="395" t="s">
        <v>420</v>
      </c>
      <c r="E168" s="396">
        <v>7700810.0179000003</v>
      </c>
      <c r="F168" s="397">
        <v>10314.069299999999</v>
      </c>
      <c r="G168" s="345">
        <f t="shared" si="30"/>
        <v>7.7008100179000003</v>
      </c>
      <c r="H168" s="346">
        <f t="shared" si="31"/>
        <v>10.3140693</v>
      </c>
      <c r="I168" s="441">
        <v>0</v>
      </c>
      <c r="J168" s="399">
        <v>0</v>
      </c>
      <c r="K168" s="714"/>
      <c r="L168" s="423"/>
      <c r="M168" s="400">
        <f t="shared" si="35"/>
        <v>0</v>
      </c>
      <c r="N168" s="401">
        <f t="shared" si="35"/>
        <v>0</v>
      </c>
      <c r="O168" s="325"/>
    </row>
    <row r="169" spans="1:15" ht="15.5">
      <c r="A169" s="781">
        <f t="shared" si="34"/>
        <v>163</v>
      </c>
      <c r="B169" s="403" t="s">
        <v>175</v>
      </c>
      <c r="C169" s="402" t="s">
        <v>339</v>
      </c>
      <c r="D169" s="403" t="s">
        <v>164</v>
      </c>
      <c r="E169" s="438">
        <v>5624914.1752000004</v>
      </c>
      <c r="F169" s="439">
        <v>5901.4583000000002</v>
      </c>
      <c r="G169" s="406">
        <f t="shared" si="30"/>
        <v>5.6249141752000007</v>
      </c>
      <c r="H169" s="407">
        <f t="shared" si="31"/>
        <v>5.9014582999999998</v>
      </c>
      <c r="I169" s="440">
        <v>0</v>
      </c>
      <c r="J169" s="409">
        <v>0</v>
      </c>
      <c r="K169" s="710"/>
      <c r="L169" s="410"/>
      <c r="M169" s="411">
        <f t="shared" si="35"/>
        <v>0</v>
      </c>
      <c r="N169" s="412">
        <f t="shared" si="35"/>
        <v>0</v>
      </c>
      <c r="O169" s="334" t="s">
        <v>0</v>
      </c>
    </row>
    <row r="170" spans="1:15" ht="15.5">
      <c r="A170" s="781">
        <f t="shared" si="34"/>
        <v>164</v>
      </c>
      <c r="B170" s="414" t="s">
        <v>175</v>
      </c>
      <c r="C170" s="413" t="s">
        <v>340</v>
      </c>
      <c r="D170" s="414" t="s">
        <v>219</v>
      </c>
      <c r="E170" s="438">
        <v>2572540.5687000002</v>
      </c>
      <c r="F170" s="439">
        <v>4777.1234000000004</v>
      </c>
      <c r="G170" s="416">
        <f t="shared" si="30"/>
        <v>2.5725405687</v>
      </c>
      <c r="H170" s="417">
        <f t="shared" si="31"/>
        <v>4.7771234000000007</v>
      </c>
      <c r="I170" s="437">
        <v>0</v>
      </c>
      <c r="J170" s="419">
        <v>0</v>
      </c>
      <c r="K170" s="711"/>
      <c r="L170" s="420"/>
      <c r="M170" s="421">
        <f t="shared" si="35"/>
        <v>0</v>
      </c>
      <c r="N170" s="422">
        <f t="shared" si="35"/>
        <v>0</v>
      </c>
      <c r="O170" s="325" t="s">
        <v>0</v>
      </c>
    </row>
    <row r="171" spans="1:15" ht="18" customHeight="1">
      <c r="A171" s="781">
        <f t="shared" si="34"/>
        <v>165</v>
      </c>
      <c r="B171" s="414" t="s">
        <v>175</v>
      </c>
      <c r="C171" s="402" t="s">
        <v>575</v>
      </c>
      <c r="D171" s="414" t="s">
        <v>221</v>
      </c>
      <c r="E171" s="341">
        <v>6099550.8362999996</v>
      </c>
      <c r="F171" s="415">
        <v>7235.8855999999996</v>
      </c>
      <c r="G171" s="416">
        <f t="shared" si="30"/>
        <v>6.0995508362999997</v>
      </c>
      <c r="H171" s="417">
        <f t="shared" ref="H171:H214" si="36">F171/1000</f>
        <v>7.2358855999999996</v>
      </c>
      <c r="I171" s="437">
        <v>0</v>
      </c>
      <c r="J171" s="419">
        <v>0</v>
      </c>
      <c r="K171" s="711"/>
      <c r="L171" s="420"/>
      <c r="M171" s="421">
        <f t="shared" si="35"/>
        <v>0</v>
      </c>
      <c r="N171" s="422">
        <f t="shared" si="35"/>
        <v>0</v>
      </c>
      <c r="O171" s="325"/>
    </row>
    <row r="172" spans="1:15" ht="18" customHeight="1" thickBot="1">
      <c r="A172" s="781">
        <f t="shared" si="34"/>
        <v>166</v>
      </c>
      <c r="B172" s="395" t="s">
        <v>175</v>
      </c>
      <c r="C172" s="394" t="s">
        <v>576</v>
      </c>
      <c r="D172" s="395" t="s">
        <v>420</v>
      </c>
      <c r="E172" s="396">
        <v>7700810.0179000003</v>
      </c>
      <c r="F172" s="397">
        <v>10314.069299999999</v>
      </c>
      <c r="G172" s="345">
        <f t="shared" si="30"/>
        <v>7.7008100179000003</v>
      </c>
      <c r="H172" s="346">
        <f t="shared" si="36"/>
        <v>10.3140693</v>
      </c>
      <c r="I172" s="441">
        <v>0</v>
      </c>
      <c r="J172" s="399">
        <v>0</v>
      </c>
      <c r="K172" s="714"/>
      <c r="L172" s="423"/>
      <c r="M172" s="400">
        <f t="shared" si="35"/>
        <v>0</v>
      </c>
      <c r="N172" s="401">
        <f t="shared" si="35"/>
        <v>0</v>
      </c>
      <c r="O172" s="325"/>
    </row>
    <row r="173" spans="1:15" ht="15.5">
      <c r="A173" s="781">
        <f t="shared" si="34"/>
        <v>167</v>
      </c>
      <c r="B173" s="403" t="s">
        <v>176</v>
      </c>
      <c r="C173" s="402" t="s">
        <v>341</v>
      </c>
      <c r="D173" s="403" t="s">
        <v>164</v>
      </c>
      <c r="E173" s="438">
        <v>5624914.1752000004</v>
      </c>
      <c r="F173" s="439">
        <v>5901.4583000000002</v>
      </c>
      <c r="G173" s="406">
        <f t="shared" si="30"/>
        <v>5.6249141752000007</v>
      </c>
      <c r="H173" s="407">
        <f t="shared" si="36"/>
        <v>5.9014582999999998</v>
      </c>
      <c r="I173" s="440">
        <v>0</v>
      </c>
      <c r="J173" s="409">
        <v>0</v>
      </c>
      <c r="K173" s="710"/>
      <c r="L173" s="410"/>
      <c r="M173" s="411">
        <f t="shared" si="35"/>
        <v>0</v>
      </c>
      <c r="N173" s="412">
        <f t="shared" si="35"/>
        <v>0</v>
      </c>
      <c r="O173" s="334" t="s">
        <v>0</v>
      </c>
    </row>
    <row r="174" spans="1:15" ht="15.5">
      <c r="A174" s="781">
        <f t="shared" si="34"/>
        <v>168</v>
      </c>
      <c r="B174" s="414" t="s">
        <v>176</v>
      </c>
      <c r="C174" s="413" t="s">
        <v>342</v>
      </c>
      <c r="D174" s="414" t="s">
        <v>219</v>
      </c>
      <c r="E174" s="438">
        <v>2572540.5687000002</v>
      </c>
      <c r="F174" s="439">
        <v>4777.1234000000004</v>
      </c>
      <c r="G174" s="416">
        <f t="shared" si="30"/>
        <v>2.5725405687</v>
      </c>
      <c r="H174" s="417">
        <f t="shared" si="36"/>
        <v>4.7771234000000007</v>
      </c>
      <c r="I174" s="437">
        <v>0</v>
      </c>
      <c r="J174" s="419">
        <v>0</v>
      </c>
      <c r="K174" s="711"/>
      <c r="L174" s="420"/>
      <c r="M174" s="421">
        <f t="shared" si="35"/>
        <v>0</v>
      </c>
      <c r="N174" s="422">
        <f t="shared" si="35"/>
        <v>0</v>
      </c>
      <c r="O174" s="325" t="s">
        <v>0</v>
      </c>
    </row>
    <row r="175" spans="1:15" ht="18" customHeight="1">
      <c r="A175" s="781">
        <f t="shared" si="34"/>
        <v>169</v>
      </c>
      <c r="B175" s="414" t="s">
        <v>176</v>
      </c>
      <c r="C175" s="402" t="s">
        <v>577</v>
      </c>
      <c r="D175" s="414" t="s">
        <v>221</v>
      </c>
      <c r="E175" s="341">
        <v>6099550.8362999996</v>
      </c>
      <c r="F175" s="415">
        <v>7235.8855999999996</v>
      </c>
      <c r="G175" s="416">
        <f t="shared" si="30"/>
        <v>6.0995508362999997</v>
      </c>
      <c r="H175" s="417">
        <f t="shared" si="36"/>
        <v>7.2358855999999996</v>
      </c>
      <c r="I175" s="437">
        <v>0</v>
      </c>
      <c r="J175" s="419">
        <v>0</v>
      </c>
      <c r="K175" s="711"/>
      <c r="L175" s="420"/>
      <c r="M175" s="421">
        <f t="shared" si="35"/>
        <v>0</v>
      </c>
      <c r="N175" s="422">
        <f t="shared" si="35"/>
        <v>0</v>
      </c>
      <c r="O175" s="325"/>
    </row>
    <row r="176" spans="1:15" ht="18" customHeight="1" thickBot="1">
      <c r="A176" s="781">
        <f t="shared" si="34"/>
        <v>170</v>
      </c>
      <c r="B176" s="395" t="s">
        <v>176</v>
      </c>
      <c r="C176" s="394" t="s">
        <v>578</v>
      </c>
      <c r="D176" s="395" t="s">
        <v>420</v>
      </c>
      <c r="E176" s="396">
        <v>7700810.0179000003</v>
      </c>
      <c r="F176" s="397">
        <v>10314.069299999999</v>
      </c>
      <c r="G176" s="345">
        <f t="shared" si="30"/>
        <v>7.7008100179000003</v>
      </c>
      <c r="H176" s="346">
        <f t="shared" si="36"/>
        <v>10.3140693</v>
      </c>
      <c r="I176" s="441">
        <v>0</v>
      </c>
      <c r="J176" s="399">
        <v>0</v>
      </c>
      <c r="K176" s="714"/>
      <c r="L176" s="423"/>
      <c r="M176" s="400">
        <f t="shared" si="35"/>
        <v>0</v>
      </c>
      <c r="N176" s="401">
        <f t="shared" si="35"/>
        <v>0</v>
      </c>
      <c r="O176" s="325"/>
    </row>
    <row r="177" spans="1:15" ht="15.5">
      <c r="A177" s="781">
        <f t="shared" si="34"/>
        <v>171</v>
      </c>
      <c r="B177" s="444" t="s">
        <v>177</v>
      </c>
      <c r="C177" s="445" t="s">
        <v>343</v>
      </c>
      <c r="D177" s="444" t="s">
        <v>219</v>
      </c>
      <c r="E177" s="438">
        <v>2572540.5687000002</v>
      </c>
      <c r="F177" s="439">
        <v>4777.1234000000004</v>
      </c>
      <c r="G177" s="446">
        <f t="shared" si="30"/>
        <v>2.5725405687</v>
      </c>
      <c r="H177" s="426">
        <f t="shared" si="36"/>
        <v>4.7771234000000007</v>
      </c>
      <c r="I177" s="447">
        <v>0</v>
      </c>
      <c r="J177" s="448">
        <v>0</v>
      </c>
      <c r="K177" s="715"/>
      <c r="L177" s="449"/>
      <c r="M177" s="411">
        <f t="shared" si="35"/>
        <v>0</v>
      </c>
      <c r="N177" s="412">
        <f t="shared" si="35"/>
        <v>0</v>
      </c>
      <c r="O177" s="325" t="s">
        <v>0</v>
      </c>
    </row>
    <row r="178" spans="1:15" ht="18" customHeight="1">
      <c r="A178" s="781">
        <f t="shared" si="34"/>
        <v>172</v>
      </c>
      <c r="B178" s="414" t="s">
        <v>177</v>
      </c>
      <c r="C178" s="402" t="s">
        <v>579</v>
      </c>
      <c r="D178" s="414" t="s">
        <v>164</v>
      </c>
      <c r="E178" s="435">
        <v>5019975.2718000002</v>
      </c>
      <c r="F178" s="436">
        <v>5901.4583000000002</v>
      </c>
      <c r="G178" s="416">
        <f t="shared" si="30"/>
        <v>5.0199752717999999</v>
      </c>
      <c r="H178" s="417">
        <f t="shared" si="36"/>
        <v>5.9014582999999998</v>
      </c>
      <c r="I178" s="437">
        <v>0</v>
      </c>
      <c r="J178" s="419">
        <v>0</v>
      </c>
      <c r="K178" s="711"/>
      <c r="L178" s="420"/>
      <c r="M178" s="421">
        <f t="shared" si="35"/>
        <v>0</v>
      </c>
      <c r="N178" s="422">
        <f t="shared" si="35"/>
        <v>0</v>
      </c>
      <c r="O178" s="325"/>
    </row>
    <row r="179" spans="1:15" ht="18" customHeight="1">
      <c r="A179" s="781">
        <f t="shared" si="34"/>
        <v>173</v>
      </c>
      <c r="B179" s="414" t="s">
        <v>177</v>
      </c>
      <c r="C179" s="402" t="s">
        <v>580</v>
      </c>
      <c r="D179" s="414" t="s">
        <v>221</v>
      </c>
      <c r="E179" s="341">
        <v>6099550.8362999996</v>
      </c>
      <c r="F179" s="415">
        <v>7235.8855999999996</v>
      </c>
      <c r="G179" s="416">
        <f t="shared" si="30"/>
        <v>6.0995508362999997</v>
      </c>
      <c r="H179" s="417">
        <f t="shared" si="36"/>
        <v>7.2358855999999996</v>
      </c>
      <c r="I179" s="437">
        <v>0</v>
      </c>
      <c r="J179" s="419">
        <v>0</v>
      </c>
      <c r="K179" s="711"/>
      <c r="L179" s="420"/>
      <c r="M179" s="421">
        <f t="shared" si="35"/>
        <v>0</v>
      </c>
      <c r="N179" s="422">
        <f t="shared" si="35"/>
        <v>0</v>
      </c>
      <c r="O179" s="325"/>
    </row>
    <row r="180" spans="1:15" ht="18" customHeight="1" thickBot="1">
      <c r="A180" s="781">
        <f t="shared" si="34"/>
        <v>174</v>
      </c>
      <c r="B180" s="395" t="s">
        <v>177</v>
      </c>
      <c r="C180" s="394" t="s">
        <v>581</v>
      </c>
      <c r="D180" s="395" t="s">
        <v>420</v>
      </c>
      <c r="E180" s="396">
        <v>7700810.0179000003</v>
      </c>
      <c r="F180" s="397">
        <v>10314.069299999999</v>
      </c>
      <c r="G180" s="345">
        <f t="shared" si="30"/>
        <v>7.7008100179000003</v>
      </c>
      <c r="H180" s="346">
        <f t="shared" si="36"/>
        <v>10.3140693</v>
      </c>
      <c r="I180" s="441">
        <v>0</v>
      </c>
      <c r="J180" s="399">
        <v>0</v>
      </c>
      <c r="K180" s="714"/>
      <c r="L180" s="423"/>
      <c r="M180" s="400">
        <f t="shared" si="35"/>
        <v>0</v>
      </c>
      <c r="N180" s="401">
        <f t="shared" si="35"/>
        <v>0</v>
      </c>
      <c r="O180" s="325"/>
    </row>
    <row r="181" spans="1:15" ht="15.5">
      <c r="A181" s="781">
        <f t="shared" si="34"/>
        <v>175</v>
      </c>
      <c r="B181" s="444" t="s">
        <v>178</v>
      </c>
      <c r="C181" s="445" t="s">
        <v>344</v>
      </c>
      <c r="D181" s="444" t="s">
        <v>219</v>
      </c>
      <c r="E181" s="438">
        <v>2572540.5687000002</v>
      </c>
      <c r="F181" s="439">
        <v>4777.1234000000004</v>
      </c>
      <c r="G181" s="446">
        <f t="shared" si="30"/>
        <v>2.5725405687</v>
      </c>
      <c r="H181" s="426">
        <f t="shared" si="36"/>
        <v>4.7771234000000007</v>
      </c>
      <c r="I181" s="447">
        <v>0</v>
      </c>
      <c r="J181" s="448">
        <v>0</v>
      </c>
      <c r="K181" s="715"/>
      <c r="L181" s="449"/>
      <c r="M181" s="411">
        <f t="shared" si="35"/>
        <v>0</v>
      </c>
      <c r="N181" s="412">
        <f t="shared" si="35"/>
        <v>0</v>
      </c>
      <c r="O181" s="325" t="s">
        <v>0</v>
      </c>
    </row>
    <row r="182" spans="1:15" ht="18" customHeight="1">
      <c r="A182" s="781">
        <f t="shared" si="34"/>
        <v>176</v>
      </c>
      <c r="B182" s="414" t="s">
        <v>178</v>
      </c>
      <c r="C182" s="402" t="s">
        <v>582</v>
      </c>
      <c r="D182" s="414" t="s">
        <v>164</v>
      </c>
      <c r="E182" s="435">
        <v>5019975.2718000002</v>
      </c>
      <c r="F182" s="436">
        <v>5901.4583000000002</v>
      </c>
      <c r="G182" s="416">
        <f t="shared" si="30"/>
        <v>5.0199752717999999</v>
      </c>
      <c r="H182" s="417">
        <f t="shared" si="36"/>
        <v>5.9014582999999998</v>
      </c>
      <c r="I182" s="437">
        <v>0</v>
      </c>
      <c r="J182" s="419">
        <v>0</v>
      </c>
      <c r="K182" s="711"/>
      <c r="L182" s="420"/>
      <c r="M182" s="421">
        <f t="shared" si="35"/>
        <v>0</v>
      </c>
      <c r="N182" s="422">
        <f t="shared" si="35"/>
        <v>0</v>
      </c>
      <c r="O182" s="325"/>
    </row>
    <row r="183" spans="1:15" ht="18" customHeight="1">
      <c r="A183" s="781">
        <f t="shared" si="34"/>
        <v>177</v>
      </c>
      <c r="B183" s="414" t="s">
        <v>178</v>
      </c>
      <c r="C183" s="402" t="s">
        <v>583</v>
      </c>
      <c r="D183" s="414" t="s">
        <v>221</v>
      </c>
      <c r="E183" s="341">
        <v>6099550.8362999996</v>
      </c>
      <c r="F183" s="415">
        <v>7235.8855999999996</v>
      </c>
      <c r="G183" s="416">
        <f t="shared" si="30"/>
        <v>6.0995508362999997</v>
      </c>
      <c r="H183" s="417">
        <f t="shared" si="36"/>
        <v>7.2358855999999996</v>
      </c>
      <c r="I183" s="437">
        <v>0</v>
      </c>
      <c r="J183" s="419">
        <v>0</v>
      </c>
      <c r="K183" s="711"/>
      <c r="L183" s="420"/>
      <c r="M183" s="421">
        <f t="shared" si="35"/>
        <v>0</v>
      </c>
      <c r="N183" s="422">
        <f t="shared" si="35"/>
        <v>0</v>
      </c>
      <c r="O183" s="325"/>
    </row>
    <row r="184" spans="1:15" ht="18" customHeight="1" thickBot="1">
      <c r="A184" s="781">
        <f t="shared" si="34"/>
        <v>178</v>
      </c>
      <c r="B184" s="395" t="s">
        <v>178</v>
      </c>
      <c r="C184" s="394" t="s">
        <v>584</v>
      </c>
      <c r="D184" s="395" t="s">
        <v>420</v>
      </c>
      <c r="E184" s="396">
        <v>7700810.0179000003</v>
      </c>
      <c r="F184" s="397">
        <v>10314.069299999999</v>
      </c>
      <c r="G184" s="345">
        <f t="shared" si="30"/>
        <v>7.7008100179000003</v>
      </c>
      <c r="H184" s="346">
        <f t="shared" si="36"/>
        <v>10.3140693</v>
      </c>
      <c r="I184" s="441">
        <v>0</v>
      </c>
      <c r="J184" s="399">
        <v>0</v>
      </c>
      <c r="K184" s="714"/>
      <c r="L184" s="423"/>
      <c r="M184" s="400">
        <f t="shared" ref="M184:N214" si="37">K184+I184</f>
        <v>0</v>
      </c>
      <c r="N184" s="401">
        <f t="shared" si="37"/>
        <v>0</v>
      </c>
      <c r="O184" s="325"/>
    </row>
    <row r="185" spans="1:15" ht="15.5">
      <c r="A185" s="781">
        <f t="shared" si="34"/>
        <v>179</v>
      </c>
      <c r="B185" s="403" t="s">
        <v>345</v>
      </c>
      <c r="C185" s="402" t="s">
        <v>346</v>
      </c>
      <c r="D185" s="403" t="s">
        <v>219</v>
      </c>
      <c r="E185" s="438">
        <v>2572540.5687000002</v>
      </c>
      <c r="F185" s="439">
        <v>4777.1234000000004</v>
      </c>
      <c r="G185" s="406">
        <f t="shared" si="30"/>
        <v>2.5725405687</v>
      </c>
      <c r="H185" s="407">
        <f t="shared" si="36"/>
        <v>4.7771234000000007</v>
      </c>
      <c r="I185" s="440">
        <v>0</v>
      </c>
      <c r="J185" s="409">
        <v>0</v>
      </c>
      <c r="K185" s="710"/>
      <c r="L185" s="410"/>
      <c r="M185" s="411">
        <f t="shared" si="37"/>
        <v>0</v>
      </c>
      <c r="N185" s="412">
        <f t="shared" si="37"/>
        <v>0</v>
      </c>
      <c r="O185" s="325" t="s">
        <v>0</v>
      </c>
    </row>
    <row r="186" spans="1:15" ht="18" customHeight="1">
      <c r="A186" s="781">
        <f t="shared" si="34"/>
        <v>180</v>
      </c>
      <c r="B186" s="403" t="s">
        <v>345</v>
      </c>
      <c r="C186" s="402" t="s">
        <v>585</v>
      </c>
      <c r="D186" s="414" t="s">
        <v>164</v>
      </c>
      <c r="E186" s="435">
        <v>5019975.2718000002</v>
      </c>
      <c r="F186" s="436">
        <v>5901.4583000000002</v>
      </c>
      <c r="G186" s="416">
        <f t="shared" si="30"/>
        <v>5.0199752717999999</v>
      </c>
      <c r="H186" s="417">
        <f t="shared" si="36"/>
        <v>5.9014582999999998</v>
      </c>
      <c r="I186" s="437">
        <v>0</v>
      </c>
      <c r="J186" s="419">
        <v>0</v>
      </c>
      <c r="K186" s="711"/>
      <c r="L186" s="420"/>
      <c r="M186" s="421">
        <f t="shared" si="37"/>
        <v>0</v>
      </c>
      <c r="N186" s="422">
        <f t="shared" si="37"/>
        <v>0</v>
      </c>
      <c r="O186" s="325"/>
    </row>
    <row r="187" spans="1:15" ht="18" customHeight="1">
      <c r="A187" s="781">
        <f t="shared" si="34"/>
        <v>181</v>
      </c>
      <c r="B187" s="403" t="s">
        <v>345</v>
      </c>
      <c r="C187" s="402" t="s">
        <v>586</v>
      </c>
      <c r="D187" s="414" t="s">
        <v>221</v>
      </c>
      <c r="E187" s="341">
        <v>6099550.8362999996</v>
      </c>
      <c r="F187" s="415">
        <v>7235.8855999999996</v>
      </c>
      <c r="G187" s="416">
        <f t="shared" si="30"/>
        <v>6.0995508362999997</v>
      </c>
      <c r="H187" s="417">
        <f t="shared" si="36"/>
        <v>7.2358855999999996</v>
      </c>
      <c r="I187" s="437">
        <v>0</v>
      </c>
      <c r="J187" s="419">
        <v>0</v>
      </c>
      <c r="K187" s="711"/>
      <c r="L187" s="420"/>
      <c r="M187" s="421">
        <f t="shared" si="37"/>
        <v>0</v>
      </c>
      <c r="N187" s="422">
        <f t="shared" si="37"/>
        <v>0</v>
      </c>
      <c r="O187" s="325"/>
    </row>
    <row r="188" spans="1:15" ht="18" customHeight="1" thickBot="1">
      <c r="A188" s="781">
        <f t="shared" si="34"/>
        <v>182</v>
      </c>
      <c r="B188" s="395" t="s">
        <v>345</v>
      </c>
      <c r="C188" s="394" t="s">
        <v>587</v>
      </c>
      <c r="D188" s="395" t="s">
        <v>420</v>
      </c>
      <c r="E188" s="396">
        <v>7700810.0179000003</v>
      </c>
      <c r="F188" s="397">
        <v>10314.069299999999</v>
      </c>
      <c r="G188" s="345">
        <f t="shared" si="30"/>
        <v>7.7008100179000003</v>
      </c>
      <c r="H188" s="346">
        <f t="shared" si="36"/>
        <v>10.3140693</v>
      </c>
      <c r="I188" s="441">
        <v>0</v>
      </c>
      <c r="J188" s="399">
        <v>0</v>
      </c>
      <c r="K188" s="714"/>
      <c r="L188" s="423"/>
      <c r="M188" s="400">
        <f t="shared" si="37"/>
        <v>0</v>
      </c>
      <c r="N188" s="401">
        <f t="shared" si="37"/>
        <v>0</v>
      </c>
      <c r="O188" s="325"/>
    </row>
    <row r="189" spans="1:15" ht="15.5">
      <c r="A189" s="781">
        <f t="shared" si="34"/>
        <v>183</v>
      </c>
      <c r="B189" s="403" t="s">
        <v>347</v>
      </c>
      <c r="C189" s="402" t="s">
        <v>348</v>
      </c>
      <c r="D189" s="403" t="s">
        <v>219</v>
      </c>
      <c r="E189" s="438">
        <v>2572540.5687000002</v>
      </c>
      <c r="F189" s="439">
        <v>4777.1234000000004</v>
      </c>
      <c r="G189" s="406">
        <f t="shared" si="30"/>
        <v>2.5725405687</v>
      </c>
      <c r="H189" s="407">
        <f t="shared" si="36"/>
        <v>4.7771234000000007</v>
      </c>
      <c r="I189" s="440">
        <v>0</v>
      </c>
      <c r="J189" s="409">
        <v>0</v>
      </c>
      <c r="K189" s="710"/>
      <c r="L189" s="410"/>
      <c r="M189" s="411">
        <f t="shared" si="37"/>
        <v>0</v>
      </c>
      <c r="N189" s="412">
        <f t="shared" si="37"/>
        <v>0</v>
      </c>
      <c r="O189" s="325" t="s">
        <v>0</v>
      </c>
    </row>
    <row r="190" spans="1:15" ht="18" customHeight="1">
      <c r="A190" s="781">
        <f t="shared" si="34"/>
        <v>184</v>
      </c>
      <c r="B190" s="414" t="s">
        <v>347</v>
      </c>
      <c r="C190" s="402" t="s">
        <v>588</v>
      </c>
      <c r="D190" s="414" t="s">
        <v>164</v>
      </c>
      <c r="E190" s="435">
        <v>5019975.2718000002</v>
      </c>
      <c r="F190" s="436">
        <v>5901.4583000000002</v>
      </c>
      <c r="G190" s="416">
        <f t="shared" si="30"/>
        <v>5.0199752717999999</v>
      </c>
      <c r="H190" s="417">
        <f t="shared" si="36"/>
        <v>5.9014582999999998</v>
      </c>
      <c r="I190" s="437">
        <v>0</v>
      </c>
      <c r="J190" s="419">
        <v>0</v>
      </c>
      <c r="K190" s="711"/>
      <c r="L190" s="420"/>
      <c r="M190" s="421">
        <f t="shared" si="37"/>
        <v>0</v>
      </c>
      <c r="N190" s="422">
        <f t="shared" si="37"/>
        <v>0</v>
      </c>
      <c r="O190" s="325"/>
    </row>
    <row r="191" spans="1:15" ht="18" customHeight="1">
      <c r="A191" s="781">
        <f t="shared" si="34"/>
        <v>185</v>
      </c>
      <c r="B191" s="414" t="s">
        <v>347</v>
      </c>
      <c r="C191" s="402" t="s">
        <v>589</v>
      </c>
      <c r="D191" s="414" t="s">
        <v>221</v>
      </c>
      <c r="E191" s="341">
        <v>6099550.8362999996</v>
      </c>
      <c r="F191" s="415">
        <v>7235.8855999999996</v>
      </c>
      <c r="G191" s="416">
        <f t="shared" si="30"/>
        <v>6.0995508362999997</v>
      </c>
      <c r="H191" s="417">
        <f t="shared" si="36"/>
        <v>7.2358855999999996</v>
      </c>
      <c r="I191" s="437">
        <v>0</v>
      </c>
      <c r="J191" s="419">
        <v>0</v>
      </c>
      <c r="K191" s="711"/>
      <c r="L191" s="420"/>
      <c r="M191" s="421">
        <f t="shared" si="37"/>
        <v>0</v>
      </c>
      <c r="N191" s="422">
        <f t="shared" si="37"/>
        <v>0</v>
      </c>
      <c r="O191" s="325"/>
    </row>
    <row r="192" spans="1:15" ht="18" customHeight="1" thickBot="1">
      <c r="A192" s="781">
        <f t="shared" si="34"/>
        <v>186</v>
      </c>
      <c r="B192" s="395" t="s">
        <v>347</v>
      </c>
      <c r="C192" s="394" t="s">
        <v>590</v>
      </c>
      <c r="D192" s="395" t="s">
        <v>420</v>
      </c>
      <c r="E192" s="396">
        <v>7700810.0179000003</v>
      </c>
      <c r="F192" s="397">
        <v>10314.069299999999</v>
      </c>
      <c r="G192" s="345">
        <f t="shared" si="30"/>
        <v>7.7008100179000003</v>
      </c>
      <c r="H192" s="346">
        <f t="shared" si="36"/>
        <v>10.3140693</v>
      </c>
      <c r="I192" s="441">
        <v>0</v>
      </c>
      <c r="J192" s="399">
        <v>0</v>
      </c>
      <c r="K192" s="714"/>
      <c r="L192" s="423"/>
      <c r="M192" s="400">
        <f t="shared" si="37"/>
        <v>0</v>
      </c>
      <c r="N192" s="401">
        <f t="shared" si="37"/>
        <v>0</v>
      </c>
      <c r="O192" s="325"/>
    </row>
    <row r="193" spans="1:15" ht="15.5">
      <c r="A193" s="781">
        <f t="shared" si="34"/>
        <v>187</v>
      </c>
      <c r="B193" s="403" t="s">
        <v>349</v>
      </c>
      <c r="C193" s="402" t="s">
        <v>350</v>
      </c>
      <c r="D193" s="403" t="s">
        <v>219</v>
      </c>
      <c r="E193" s="438">
        <v>2572540.5687000002</v>
      </c>
      <c r="F193" s="439">
        <v>4777.1234000000004</v>
      </c>
      <c r="G193" s="406">
        <f t="shared" si="30"/>
        <v>2.5725405687</v>
      </c>
      <c r="H193" s="407">
        <f t="shared" si="36"/>
        <v>4.7771234000000007</v>
      </c>
      <c r="I193" s="440">
        <v>0</v>
      </c>
      <c r="J193" s="409">
        <v>0</v>
      </c>
      <c r="K193" s="715"/>
      <c r="L193" s="449"/>
      <c r="M193" s="411">
        <f t="shared" si="37"/>
        <v>0</v>
      </c>
      <c r="N193" s="412">
        <f t="shared" si="37"/>
        <v>0</v>
      </c>
      <c r="O193" s="325" t="s">
        <v>0</v>
      </c>
    </row>
    <row r="194" spans="1:15" ht="18" customHeight="1">
      <c r="A194" s="781">
        <f t="shared" si="34"/>
        <v>188</v>
      </c>
      <c r="B194" s="414" t="s">
        <v>349</v>
      </c>
      <c r="C194" s="402" t="s">
        <v>591</v>
      </c>
      <c r="D194" s="414" t="s">
        <v>164</v>
      </c>
      <c r="E194" s="435">
        <v>5019975.2718000002</v>
      </c>
      <c r="F194" s="436">
        <v>5901.4583000000002</v>
      </c>
      <c r="G194" s="416">
        <f t="shared" si="30"/>
        <v>5.0199752717999999</v>
      </c>
      <c r="H194" s="417">
        <f t="shared" si="36"/>
        <v>5.9014582999999998</v>
      </c>
      <c r="I194" s="437">
        <v>0</v>
      </c>
      <c r="J194" s="419">
        <v>0</v>
      </c>
      <c r="K194" s="711"/>
      <c r="L194" s="420"/>
      <c r="M194" s="421">
        <f t="shared" si="37"/>
        <v>0</v>
      </c>
      <c r="N194" s="422">
        <f t="shared" si="37"/>
        <v>0</v>
      </c>
      <c r="O194" s="325"/>
    </row>
    <row r="195" spans="1:15" ht="15.5">
      <c r="A195" s="781">
        <f t="shared" si="34"/>
        <v>189</v>
      </c>
      <c r="B195" s="414" t="s">
        <v>349</v>
      </c>
      <c r="C195" s="402" t="s">
        <v>592</v>
      </c>
      <c r="D195" s="414" t="s">
        <v>221</v>
      </c>
      <c r="E195" s="341">
        <v>6099550.8362999996</v>
      </c>
      <c r="F195" s="415">
        <v>7235.8855999999996</v>
      </c>
      <c r="G195" s="416">
        <f t="shared" si="30"/>
        <v>6.0995508362999997</v>
      </c>
      <c r="H195" s="417">
        <f t="shared" si="36"/>
        <v>7.2358855999999996</v>
      </c>
      <c r="I195" s="418">
        <v>0</v>
      </c>
      <c r="J195" s="419">
        <v>0</v>
      </c>
      <c r="K195" s="711"/>
      <c r="L195" s="420"/>
      <c r="M195" s="421">
        <f t="shared" si="37"/>
        <v>0</v>
      </c>
      <c r="N195" s="422">
        <f t="shared" si="37"/>
        <v>0</v>
      </c>
      <c r="O195" s="321"/>
    </row>
    <row r="196" spans="1:15" ht="16" thickBot="1">
      <c r="A196" s="781">
        <f t="shared" si="34"/>
        <v>190</v>
      </c>
      <c r="B196" s="395" t="s">
        <v>349</v>
      </c>
      <c r="C196" s="394" t="s">
        <v>593</v>
      </c>
      <c r="D196" s="395" t="s">
        <v>420</v>
      </c>
      <c r="E196" s="396">
        <v>7700810.0179000003</v>
      </c>
      <c r="F196" s="397">
        <v>10314.069299999999</v>
      </c>
      <c r="G196" s="345">
        <f t="shared" si="30"/>
        <v>7.7008100179000003</v>
      </c>
      <c r="H196" s="346">
        <f t="shared" si="36"/>
        <v>10.3140693</v>
      </c>
      <c r="I196" s="398">
        <v>0</v>
      </c>
      <c r="J196" s="399">
        <v>0</v>
      </c>
      <c r="K196" s="714"/>
      <c r="L196" s="423"/>
      <c r="M196" s="400">
        <f t="shared" si="37"/>
        <v>0</v>
      </c>
      <c r="N196" s="401">
        <f t="shared" si="37"/>
        <v>0</v>
      </c>
      <c r="O196" s="321"/>
    </row>
    <row r="197" spans="1:15" ht="15.5">
      <c r="A197" s="781">
        <f t="shared" si="34"/>
        <v>191</v>
      </c>
      <c r="B197" s="414" t="s">
        <v>352</v>
      </c>
      <c r="C197" s="402" t="s">
        <v>354</v>
      </c>
      <c r="D197" s="403" t="s">
        <v>219</v>
      </c>
      <c r="E197" s="438">
        <v>3356141.2154999999</v>
      </c>
      <c r="F197" s="439">
        <v>6402.3858</v>
      </c>
      <c r="G197" s="406">
        <f t="shared" si="30"/>
        <v>3.3561412155000001</v>
      </c>
      <c r="H197" s="407">
        <f t="shared" si="36"/>
        <v>6.4023858000000002</v>
      </c>
      <c r="I197" s="440">
        <v>0</v>
      </c>
      <c r="J197" s="409">
        <v>0</v>
      </c>
      <c r="K197" s="710"/>
      <c r="L197" s="410"/>
      <c r="M197" s="411">
        <f t="shared" si="37"/>
        <v>0</v>
      </c>
      <c r="N197" s="412">
        <f t="shared" si="37"/>
        <v>0</v>
      </c>
      <c r="O197" s="325" t="s">
        <v>0</v>
      </c>
    </row>
    <row r="198" spans="1:15" ht="15.5">
      <c r="A198" s="781">
        <f t="shared" si="34"/>
        <v>192</v>
      </c>
      <c r="B198" s="414" t="s">
        <v>352</v>
      </c>
      <c r="C198" s="413" t="s">
        <v>353</v>
      </c>
      <c r="D198" s="414" t="s">
        <v>164</v>
      </c>
      <c r="E198" s="435">
        <v>5019875.13</v>
      </c>
      <c r="F198" s="436">
        <v>5901.4583000000002</v>
      </c>
      <c r="G198" s="416">
        <f t="shared" si="30"/>
        <v>5.01987513</v>
      </c>
      <c r="H198" s="417">
        <f t="shared" si="36"/>
        <v>5.9014582999999998</v>
      </c>
      <c r="I198" s="437">
        <v>0</v>
      </c>
      <c r="J198" s="419">
        <v>0</v>
      </c>
      <c r="K198" s="711"/>
      <c r="L198" s="420"/>
      <c r="M198" s="421">
        <f t="shared" si="37"/>
        <v>0</v>
      </c>
      <c r="N198" s="422">
        <f t="shared" si="37"/>
        <v>0</v>
      </c>
      <c r="O198" s="325" t="s">
        <v>0</v>
      </c>
    </row>
    <row r="199" spans="1:15" ht="15.5">
      <c r="A199" s="781">
        <f t="shared" si="34"/>
        <v>193</v>
      </c>
      <c r="B199" s="414" t="s">
        <v>352</v>
      </c>
      <c r="C199" s="413" t="s">
        <v>594</v>
      </c>
      <c r="D199" s="414" t="s">
        <v>420</v>
      </c>
      <c r="E199" s="435">
        <v>6121141.5900999997</v>
      </c>
      <c r="F199" s="436">
        <v>5289.4525000000003</v>
      </c>
      <c r="G199" s="416">
        <f t="shared" si="30"/>
        <v>6.1211415900999997</v>
      </c>
      <c r="H199" s="417">
        <f t="shared" si="36"/>
        <v>5.2894525000000003</v>
      </c>
      <c r="I199" s="437">
        <v>0</v>
      </c>
      <c r="J199" s="419">
        <v>0</v>
      </c>
      <c r="K199" s="711"/>
      <c r="L199" s="420"/>
      <c r="M199" s="421">
        <f t="shared" si="37"/>
        <v>0</v>
      </c>
      <c r="N199" s="422">
        <f t="shared" si="37"/>
        <v>0</v>
      </c>
      <c r="O199" s="325" t="s">
        <v>0</v>
      </c>
    </row>
    <row r="200" spans="1:15" ht="15.5">
      <c r="A200" s="781">
        <f t="shared" si="34"/>
        <v>194</v>
      </c>
      <c r="B200" s="414" t="s">
        <v>352</v>
      </c>
      <c r="C200" s="413" t="s">
        <v>595</v>
      </c>
      <c r="D200" s="414" t="s">
        <v>276</v>
      </c>
      <c r="E200" s="435">
        <v>6132502.1845000004</v>
      </c>
      <c r="F200" s="436">
        <v>6360.4829</v>
      </c>
      <c r="G200" s="416">
        <f t="shared" si="30"/>
        <v>6.1325021845000007</v>
      </c>
      <c r="H200" s="417">
        <f t="shared" si="36"/>
        <v>6.3604829000000001</v>
      </c>
      <c r="I200" s="437">
        <v>0</v>
      </c>
      <c r="J200" s="419">
        <v>0</v>
      </c>
      <c r="K200" s="711"/>
      <c r="L200" s="420"/>
      <c r="M200" s="421">
        <f t="shared" si="37"/>
        <v>0</v>
      </c>
      <c r="N200" s="422">
        <f t="shared" si="37"/>
        <v>0</v>
      </c>
      <c r="O200" s="325"/>
    </row>
    <row r="201" spans="1:15" ht="15.5">
      <c r="A201" s="781">
        <f t="shared" ref="A201:A214" si="38">A200+1</f>
        <v>195</v>
      </c>
      <c r="B201" s="414" t="s">
        <v>352</v>
      </c>
      <c r="C201" s="413" t="s">
        <v>355</v>
      </c>
      <c r="D201" s="414" t="s">
        <v>356</v>
      </c>
      <c r="E201" s="435">
        <v>68180120.145999998</v>
      </c>
      <c r="F201" s="436">
        <v>40000.210700000003</v>
      </c>
      <c r="G201" s="416">
        <f t="shared" si="30"/>
        <v>68.180120145999993</v>
      </c>
      <c r="H201" s="417">
        <f t="shared" si="36"/>
        <v>40.000210700000004</v>
      </c>
      <c r="I201" s="437">
        <v>0</v>
      </c>
      <c r="J201" s="419">
        <v>0</v>
      </c>
      <c r="K201" s="711"/>
      <c r="L201" s="420"/>
      <c r="M201" s="421">
        <f t="shared" si="37"/>
        <v>0</v>
      </c>
      <c r="N201" s="422">
        <f t="shared" si="37"/>
        <v>0</v>
      </c>
      <c r="O201" s="325" t="s">
        <v>0</v>
      </c>
    </row>
    <row r="202" spans="1:15" ht="15.5">
      <c r="A202" s="781">
        <f t="shared" si="38"/>
        <v>196</v>
      </c>
      <c r="B202" s="414" t="s">
        <v>352</v>
      </c>
      <c r="C202" s="413" t="s">
        <v>357</v>
      </c>
      <c r="D202" s="414" t="s">
        <v>358</v>
      </c>
      <c r="E202" s="435">
        <v>89719295.299999997</v>
      </c>
      <c r="F202" s="436">
        <v>46969.992100000003</v>
      </c>
      <c r="G202" s="416">
        <f t="shared" si="30"/>
        <v>89.719295299999999</v>
      </c>
      <c r="H202" s="417">
        <f t="shared" si="36"/>
        <v>46.969992100000006</v>
      </c>
      <c r="I202" s="437">
        <v>0</v>
      </c>
      <c r="J202" s="419">
        <v>0</v>
      </c>
      <c r="K202" s="711"/>
      <c r="L202" s="420"/>
      <c r="M202" s="421">
        <f t="shared" si="37"/>
        <v>0</v>
      </c>
      <c r="N202" s="422">
        <f t="shared" si="37"/>
        <v>0</v>
      </c>
      <c r="O202" s="325" t="s">
        <v>0</v>
      </c>
    </row>
    <row r="203" spans="1:15" ht="15.5">
      <c r="A203" s="781">
        <f t="shared" si="38"/>
        <v>197</v>
      </c>
      <c r="B203" s="414" t="s">
        <v>352</v>
      </c>
      <c r="C203" s="413" t="s">
        <v>359</v>
      </c>
      <c r="D203" s="414" t="s">
        <v>596</v>
      </c>
      <c r="E203" s="435">
        <v>48003934.935500003</v>
      </c>
      <c r="F203" s="436">
        <v>51172.501199999999</v>
      </c>
      <c r="G203" s="416">
        <f t="shared" si="30"/>
        <v>48.003934935500006</v>
      </c>
      <c r="H203" s="417">
        <f t="shared" si="36"/>
        <v>51.172501199999999</v>
      </c>
      <c r="I203" s="437">
        <v>0</v>
      </c>
      <c r="J203" s="419">
        <v>0</v>
      </c>
      <c r="K203" s="711"/>
      <c r="L203" s="420"/>
      <c r="M203" s="421">
        <f t="shared" si="37"/>
        <v>0</v>
      </c>
      <c r="N203" s="422">
        <f t="shared" si="37"/>
        <v>0</v>
      </c>
      <c r="O203" s="325" t="s">
        <v>0</v>
      </c>
    </row>
    <row r="204" spans="1:15" ht="15.5">
      <c r="A204" s="781">
        <f t="shared" si="38"/>
        <v>198</v>
      </c>
      <c r="B204" s="414" t="s">
        <v>352</v>
      </c>
      <c r="C204" s="413"/>
      <c r="D204" s="414" t="s">
        <v>597</v>
      </c>
      <c r="E204" s="435">
        <v>15347181.1251</v>
      </c>
      <c r="F204" s="436">
        <v>14595.2376</v>
      </c>
      <c r="G204" s="416">
        <f t="shared" si="30"/>
        <v>15.347181125100001</v>
      </c>
      <c r="H204" s="417">
        <f t="shared" si="36"/>
        <v>14.595237600000001</v>
      </c>
      <c r="I204" s="437">
        <v>0</v>
      </c>
      <c r="J204" s="419">
        <v>0</v>
      </c>
      <c r="K204" s="711"/>
      <c r="L204" s="420"/>
      <c r="M204" s="421">
        <f t="shared" si="37"/>
        <v>0</v>
      </c>
      <c r="N204" s="422">
        <f t="shared" si="37"/>
        <v>0</v>
      </c>
      <c r="O204" s="325"/>
    </row>
    <row r="205" spans="1:15" ht="15.5">
      <c r="A205" s="781">
        <f t="shared" si="38"/>
        <v>199</v>
      </c>
      <c r="B205" s="414" t="s">
        <v>352</v>
      </c>
      <c r="C205" s="413" t="s">
        <v>360</v>
      </c>
      <c r="D205" s="414" t="s">
        <v>361</v>
      </c>
      <c r="E205" s="435">
        <v>9487485.7665999997</v>
      </c>
      <c r="F205" s="436">
        <v>11404.170400000001</v>
      </c>
      <c r="G205" s="416">
        <f t="shared" si="30"/>
        <v>9.487485766599999</v>
      </c>
      <c r="H205" s="417">
        <f t="shared" si="36"/>
        <v>11.404170400000002</v>
      </c>
      <c r="I205" s="437">
        <v>0</v>
      </c>
      <c r="J205" s="419">
        <v>0</v>
      </c>
      <c r="K205" s="711"/>
      <c r="L205" s="420"/>
      <c r="M205" s="421">
        <f t="shared" si="37"/>
        <v>0</v>
      </c>
      <c r="N205" s="422">
        <f t="shared" si="37"/>
        <v>0</v>
      </c>
      <c r="O205" s="325" t="s">
        <v>0</v>
      </c>
    </row>
    <row r="206" spans="1:15" ht="16" thickBot="1">
      <c r="A206" s="781">
        <f t="shared" si="38"/>
        <v>200</v>
      </c>
      <c r="B206" s="395" t="s">
        <v>352</v>
      </c>
      <c r="C206" s="394" t="s">
        <v>362</v>
      </c>
      <c r="D206" s="395" t="s">
        <v>329</v>
      </c>
      <c r="E206" s="442">
        <v>415560574.9206</v>
      </c>
      <c r="F206" s="443">
        <v>142870.02799999999</v>
      </c>
      <c r="G206" s="345">
        <f t="shared" si="30"/>
        <v>415.5605749206</v>
      </c>
      <c r="H206" s="346">
        <f t="shared" si="36"/>
        <v>142.87002799999999</v>
      </c>
      <c r="I206" s="441">
        <v>0</v>
      </c>
      <c r="J206" s="399">
        <v>0</v>
      </c>
      <c r="K206" s="714"/>
      <c r="L206" s="423"/>
      <c r="M206" s="400">
        <f t="shared" si="37"/>
        <v>0</v>
      </c>
      <c r="N206" s="401">
        <f t="shared" si="37"/>
        <v>0</v>
      </c>
      <c r="O206" s="325" t="s">
        <v>0</v>
      </c>
    </row>
    <row r="207" spans="1:15" ht="15.5">
      <c r="A207" s="781">
        <f t="shared" si="38"/>
        <v>201</v>
      </c>
      <c r="B207" s="403" t="s">
        <v>363</v>
      </c>
      <c r="C207" s="402" t="s">
        <v>364</v>
      </c>
      <c r="D207" s="403" t="s">
        <v>164</v>
      </c>
      <c r="E207" s="438">
        <v>5576693.6720000003</v>
      </c>
      <c r="F207" s="439">
        <v>6401.9794000000002</v>
      </c>
      <c r="G207" s="406">
        <f t="shared" si="30"/>
        <v>5.5766936720000002</v>
      </c>
      <c r="H207" s="407">
        <f t="shared" si="36"/>
        <v>6.4019794000000001</v>
      </c>
      <c r="I207" s="440">
        <v>0</v>
      </c>
      <c r="J207" s="409">
        <v>0</v>
      </c>
      <c r="K207" s="710"/>
      <c r="L207" s="410"/>
      <c r="M207" s="411">
        <f t="shared" si="37"/>
        <v>0</v>
      </c>
      <c r="N207" s="412">
        <f t="shared" si="37"/>
        <v>0</v>
      </c>
      <c r="O207" s="325" t="s">
        <v>0</v>
      </c>
    </row>
    <row r="208" spans="1:15" ht="15.5">
      <c r="A208" s="781">
        <f t="shared" si="38"/>
        <v>202</v>
      </c>
      <c r="B208" s="414" t="s">
        <v>363</v>
      </c>
      <c r="C208" s="413" t="s">
        <v>598</v>
      </c>
      <c r="D208" s="414" t="s">
        <v>420</v>
      </c>
      <c r="E208" s="435">
        <v>11336466.8815</v>
      </c>
      <c r="F208" s="436">
        <v>13040.0005</v>
      </c>
      <c r="G208" s="416">
        <f t="shared" si="30"/>
        <v>11.3364668815</v>
      </c>
      <c r="H208" s="417">
        <f t="shared" si="36"/>
        <v>13.0400005</v>
      </c>
      <c r="I208" s="437">
        <v>0</v>
      </c>
      <c r="J208" s="419">
        <v>0</v>
      </c>
      <c r="K208" s="711"/>
      <c r="L208" s="420"/>
      <c r="M208" s="421">
        <f t="shared" si="37"/>
        <v>0</v>
      </c>
      <c r="N208" s="422">
        <f t="shared" si="37"/>
        <v>0</v>
      </c>
      <c r="O208" s="325"/>
    </row>
    <row r="209" spans="1:15" ht="16" thickBot="1">
      <c r="A209" s="781">
        <f t="shared" si="38"/>
        <v>203</v>
      </c>
      <c r="B209" s="395" t="s">
        <v>363</v>
      </c>
      <c r="C209" s="394" t="s">
        <v>365</v>
      </c>
      <c r="D209" s="395" t="s">
        <v>361</v>
      </c>
      <c r="E209" s="442">
        <v>5803975.5082999999</v>
      </c>
      <c r="F209" s="443">
        <v>10308.8837</v>
      </c>
      <c r="G209" s="345">
        <f>E209/1000000</f>
        <v>5.8039755082999998</v>
      </c>
      <c r="H209" s="346">
        <f t="shared" si="36"/>
        <v>10.308883700000001</v>
      </c>
      <c r="I209" s="441">
        <v>0</v>
      </c>
      <c r="J209" s="399">
        <v>0</v>
      </c>
      <c r="K209" s="714"/>
      <c r="L209" s="423"/>
      <c r="M209" s="400">
        <f t="shared" si="37"/>
        <v>0</v>
      </c>
      <c r="N209" s="401">
        <f t="shared" si="37"/>
        <v>0</v>
      </c>
      <c r="O209" s="325" t="s">
        <v>0</v>
      </c>
    </row>
    <row r="210" spans="1:15" ht="16" thickBot="1">
      <c r="A210" s="781">
        <f t="shared" si="38"/>
        <v>204</v>
      </c>
      <c r="B210" s="451" t="s">
        <v>366</v>
      </c>
      <c r="C210" s="450" t="s">
        <v>367</v>
      </c>
      <c r="D210" s="451" t="s">
        <v>368</v>
      </c>
      <c r="E210" s="378">
        <v>31560521.177999999</v>
      </c>
      <c r="F210" s="379">
        <v>22232.1</v>
      </c>
      <c r="G210" s="452">
        <f t="shared" si="30"/>
        <v>31.560521177999998</v>
      </c>
      <c r="H210" s="333">
        <f t="shared" si="36"/>
        <v>22.232099999999999</v>
      </c>
      <c r="I210" s="453">
        <v>0</v>
      </c>
      <c r="J210" s="454">
        <v>0</v>
      </c>
      <c r="K210" s="716"/>
      <c r="L210" s="455"/>
      <c r="M210" s="400">
        <f t="shared" si="37"/>
        <v>0</v>
      </c>
      <c r="N210" s="401">
        <f t="shared" si="37"/>
        <v>0</v>
      </c>
      <c r="O210" s="325" t="s">
        <v>0</v>
      </c>
    </row>
    <row r="211" spans="1:15" ht="15.5">
      <c r="A211" s="781">
        <f t="shared" si="38"/>
        <v>205</v>
      </c>
      <c r="B211" s="403" t="s">
        <v>369</v>
      </c>
      <c r="C211" s="403" t="s">
        <v>370</v>
      </c>
      <c r="D211" s="403" t="s">
        <v>371</v>
      </c>
      <c r="E211" s="438">
        <v>12874987.360099999</v>
      </c>
      <c r="F211" s="439">
        <v>15299.9967</v>
      </c>
      <c r="G211" s="406">
        <f t="shared" si="30"/>
        <v>12.874987360099999</v>
      </c>
      <c r="H211" s="407">
        <f t="shared" si="36"/>
        <v>15.299996699999999</v>
      </c>
      <c r="I211" s="440">
        <v>0</v>
      </c>
      <c r="J211" s="409">
        <v>0</v>
      </c>
      <c r="K211" s="710"/>
      <c r="L211" s="410"/>
      <c r="M211" s="411">
        <f t="shared" si="37"/>
        <v>0</v>
      </c>
      <c r="N211" s="412">
        <f t="shared" si="37"/>
        <v>0</v>
      </c>
      <c r="O211" s="325" t="s">
        <v>0</v>
      </c>
    </row>
    <row r="212" spans="1:15" ht="15.5">
      <c r="A212" s="781">
        <f t="shared" si="38"/>
        <v>206</v>
      </c>
      <c r="B212" s="414" t="s">
        <v>369</v>
      </c>
      <c r="C212" s="414" t="s">
        <v>372</v>
      </c>
      <c r="D212" s="414" t="s">
        <v>371</v>
      </c>
      <c r="E212" s="435">
        <v>11115134.8015</v>
      </c>
      <c r="F212" s="436">
        <v>15300.0509</v>
      </c>
      <c r="G212" s="416">
        <f t="shared" si="30"/>
        <v>11.1151348015</v>
      </c>
      <c r="H212" s="417">
        <f t="shared" si="36"/>
        <v>15.3000509</v>
      </c>
      <c r="I212" s="437">
        <v>0</v>
      </c>
      <c r="J212" s="419">
        <v>0</v>
      </c>
      <c r="K212" s="711"/>
      <c r="L212" s="420"/>
      <c r="M212" s="421">
        <f t="shared" si="37"/>
        <v>0</v>
      </c>
      <c r="N212" s="422">
        <f t="shared" si="37"/>
        <v>0</v>
      </c>
      <c r="O212" s="325" t="s">
        <v>0</v>
      </c>
    </row>
    <row r="213" spans="1:15" ht="15.5">
      <c r="A213" s="781">
        <f t="shared" si="38"/>
        <v>207</v>
      </c>
      <c r="B213" s="414" t="s">
        <v>369</v>
      </c>
      <c r="C213" s="414" t="s">
        <v>373</v>
      </c>
      <c r="D213" s="414" t="s">
        <v>371</v>
      </c>
      <c r="E213" s="435">
        <v>66219926.065200001</v>
      </c>
      <c r="F213" s="436">
        <v>32599.980800000001</v>
      </c>
      <c r="G213" s="416">
        <f t="shared" si="30"/>
        <v>66.219926065199999</v>
      </c>
      <c r="H213" s="417">
        <f t="shared" si="36"/>
        <v>32.599980800000004</v>
      </c>
      <c r="I213" s="437">
        <v>0</v>
      </c>
      <c r="J213" s="419">
        <v>0</v>
      </c>
      <c r="K213" s="711"/>
      <c r="L213" s="420"/>
      <c r="M213" s="421">
        <f t="shared" si="37"/>
        <v>0</v>
      </c>
      <c r="N213" s="422">
        <f t="shared" si="37"/>
        <v>0</v>
      </c>
      <c r="O213" s="325" t="s">
        <v>0</v>
      </c>
    </row>
    <row r="214" spans="1:15" ht="16" thickBot="1">
      <c r="A214" s="781">
        <f t="shared" si="38"/>
        <v>208</v>
      </c>
      <c r="B214" s="395" t="s">
        <v>374</v>
      </c>
      <c r="C214" s="395" t="s">
        <v>373</v>
      </c>
      <c r="D214" s="395" t="s">
        <v>368</v>
      </c>
      <c r="E214" s="442">
        <v>44478379.379799999</v>
      </c>
      <c r="F214" s="443">
        <v>26188.205399999999</v>
      </c>
      <c r="G214" s="345">
        <f t="shared" si="30"/>
        <v>44.478379379799996</v>
      </c>
      <c r="H214" s="346">
        <f t="shared" si="36"/>
        <v>26.188205399999998</v>
      </c>
      <c r="I214" s="441">
        <v>0</v>
      </c>
      <c r="J214" s="399">
        <v>0</v>
      </c>
      <c r="K214" s="714"/>
      <c r="L214" s="423"/>
      <c r="M214" s="400">
        <f t="shared" si="37"/>
        <v>0</v>
      </c>
      <c r="N214" s="401">
        <f t="shared" si="37"/>
        <v>0</v>
      </c>
      <c r="O214" s="325" t="s">
        <v>0</v>
      </c>
    </row>
    <row r="215" spans="1:15" ht="34.25" customHeight="1" thickBot="1">
      <c r="A215" s="851" t="s">
        <v>375</v>
      </c>
      <c r="B215" s="852"/>
      <c r="C215" s="852"/>
      <c r="D215" s="853"/>
      <c r="E215" s="456"/>
      <c r="F215" s="456"/>
      <c r="G215" s="457">
        <f>SUM(G8:G214)</f>
        <v>5599.8380144216972</v>
      </c>
      <c r="H215" s="458">
        <f>SUM(H8:H214)</f>
        <v>3426.7587240000025</v>
      </c>
      <c r="I215" s="459">
        <f>SUM(I7:I214)</f>
        <v>1256.8308984774003</v>
      </c>
      <c r="J215" s="527">
        <f>SUM(J7:J214)</f>
        <v>811.03385809999997</v>
      </c>
      <c r="K215" s="459">
        <f>SUM(K8:K214)</f>
        <v>12.669053977299999</v>
      </c>
      <c r="L215" s="527">
        <f>SUM(L8:L214)</f>
        <v>14.326176799999999</v>
      </c>
      <c r="M215" s="460">
        <f>SUM(M8:M214)</f>
        <v>965.54242303380022</v>
      </c>
      <c r="N215" s="531">
        <f>SUM(N8:N214)</f>
        <v>605.14068900000007</v>
      </c>
      <c r="O215" s="36"/>
    </row>
    <row r="216" spans="1:15" ht="33" customHeight="1" thickBot="1">
      <c r="A216" s="33"/>
      <c r="B216" s="34"/>
      <c r="C216" s="33"/>
      <c r="D216" s="35"/>
      <c r="E216" s="32"/>
      <c r="F216" s="32"/>
      <c r="G216" s="33"/>
      <c r="H216" s="33"/>
      <c r="M216" s="29"/>
      <c r="N216" s="29"/>
    </row>
    <row r="217" spans="1:15" ht="37.25" customHeight="1">
      <c r="A217" s="854" t="s">
        <v>599</v>
      </c>
      <c r="B217" s="855"/>
      <c r="C217" s="855"/>
      <c r="D217" s="855"/>
      <c r="E217" s="461"/>
      <c r="F217" s="461"/>
      <c r="G217" s="856" t="s">
        <v>376</v>
      </c>
      <c r="H217" s="857"/>
      <c r="I217" s="858" t="s">
        <v>377</v>
      </c>
      <c r="J217" s="859"/>
      <c r="K217" s="860">
        <v>44927</v>
      </c>
      <c r="L217" s="861"/>
      <c r="M217" s="862" t="s">
        <v>490</v>
      </c>
      <c r="N217" s="863"/>
      <c r="O217" s="36"/>
    </row>
    <row r="218" spans="1:15" ht="37.5" thickBot="1">
      <c r="A218" s="462" t="s">
        <v>72</v>
      </c>
      <c r="B218" s="463" t="s">
        <v>73</v>
      </c>
      <c r="C218" s="463" t="s">
        <v>74</v>
      </c>
      <c r="D218" s="464" t="s">
        <v>198</v>
      </c>
      <c r="E218" s="465" t="s">
        <v>75</v>
      </c>
      <c r="F218" s="465" t="s">
        <v>76</v>
      </c>
      <c r="G218" s="462" t="s">
        <v>77</v>
      </c>
      <c r="H218" s="463" t="s">
        <v>78</v>
      </c>
      <c r="I218" s="466" t="s">
        <v>201</v>
      </c>
      <c r="J218" s="467" t="s">
        <v>202</v>
      </c>
      <c r="K218" s="468" t="s">
        <v>201</v>
      </c>
      <c r="L218" s="469" t="s">
        <v>202</v>
      </c>
      <c r="M218" s="470" t="s">
        <v>201</v>
      </c>
      <c r="N218" s="471" t="s">
        <v>202</v>
      </c>
      <c r="O218" s="325" t="s">
        <v>0</v>
      </c>
    </row>
    <row r="219" spans="1:15" ht="15.5">
      <c r="A219" s="472">
        <v>1</v>
      </c>
      <c r="B219" s="472" t="s">
        <v>378</v>
      </c>
      <c r="C219" s="322" t="s">
        <v>379</v>
      </c>
      <c r="D219" s="472" t="s">
        <v>183</v>
      </c>
      <c r="E219" s="342">
        <v>2473788.4399000001</v>
      </c>
      <c r="F219" s="342">
        <v>6298.5686999999998</v>
      </c>
      <c r="G219" s="315">
        <f>E219/1000000</f>
        <v>2.4737884399000003</v>
      </c>
      <c r="H219" s="473">
        <f>F219/1000</f>
        <v>6.2985686999999997</v>
      </c>
      <c r="I219" s="474" t="s">
        <v>0</v>
      </c>
      <c r="J219" s="475" t="s">
        <v>323</v>
      </c>
      <c r="K219" s="717"/>
      <c r="L219" s="476"/>
      <c r="M219" s="477" t="s">
        <v>0</v>
      </c>
      <c r="N219" s="478" t="s">
        <v>0</v>
      </c>
      <c r="O219" s="36"/>
    </row>
    <row r="220" spans="1:15" ht="15.5">
      <c r="A220" s="589">
        <f>A219+1</f>
        <v>2</v>
      </c>
      <c r="B220" s="485" t="s">
        <v>378</v>
      </c>
      <c r="C220" s="314" t="s">
        <v>380</v>
      </c>
      <c r="D220" s="611" t="s">
        <v>381</v>
      </c>
      <c r="E220" s="339">
        <v>9554394.6375999991</v>
      </c>
      <c r="F220" s="339">
        <v>15103.0056</v>
      </c>
      <c r="G220" s="323">
        <v>9.61</v>
      </c>
      <c r="H220" s="336">
        <v>12.24</v>
      </c>
      <c r="I220" s="474">
        <f>G220</f>
        <v>9.61</v>
      </c>
      <c r="J220" s="475">
        <f>H220</f>
        <v>12.24</v>
      </c>
      <c r="K220" s="717"/>
      <c r="L220" s="476"/>
      <c r="M220" s="603">
        <f>I220</f>
        <v>9.61</v>
      </c>
      <c r="N220" s="637">
        <f>J220</f>
        <v>12.24</v>
      </c>
      <c r="O220" s="36"/>
    </row>
    <row r="221" spans="1:15" ht="16" thickBot="1">
      <c r="A221" s="589">
        <f t="shared" ref="A221:A284" si="39">A220+1</f>
        <v>3</v>
      </c>
      <c r="B221" s="479" t="s">
        <v>378</v>
      </c>
      <c r="C221" s="329" t="s">
        <v>384</v>
      </c>
      <c r="D221" s="479" t="s">
        <v>385</v>
      </c>
      <c r="E221" s="340">
        <v>1625000</v>
      </c>
      <c r="F221" s="340">
        <v>6450</v>
      </c>
      <c r="G221" s="330">
        <f>E221/1000000</f>
        <v>1.625</v>
      </c>
      <c r="H221" s="337">
        <f t="shared" ref="H221:H254" si="40">F221/1000</f>
        <v>6.45</v>
      </c>
      <c r="I221" s="480">
        <v>0</v>
      </c>
      <c r="J221" s="481">
        <v>0</v>
      </c>
      <c r="K221" s="718"/>
      <c r="L221" s="482"/>
      <c r="M221" s="483"/>
      <c r="N221" s="484"/>
      <c r="O221" s="325"/>
    </row>
    <row r="222" spans="1:15" ht="15.5">
      <c r="A222" s="589">
        <f t="shared" si="39"/>
        <v>4</v>
      </c>
      <c r="B222" s="472" t="s">
        <v>386</v>
      </c>
      <c r="C222" s="322" t="s">
        <v>387</v>
      </c>
      <c r="D222" s="472" t="s">
        <v>183</v>
      </c>
      <c r="E222" s="342">
        <v>2473788.4399000001</v>
      </c>
      <c r="F222" s="342">
        <v>6298.5686999999998</v>
      </c>
      <c r="G222" s="315">
        <f>E222/1000000</f>
        <v>2.4737884399000003</v>
      </c>
      <c r="H222" s="473">
        <f t="shared" si="40"/>
        <v>6.2985686999999997</v>
      </c>
      <c r="I222" s="474" t="s">
        <v>0</v>
      </c>
      <c r="J222" s="475" t="s">
        <v>0</v>
      </c>
      <c r="K222" s="717"/>
      <c r="L222" s="476"/>
      <c r="M222" s="477" t="s">
        <v>0</v>
      </c>
      <c r="N222" s="478" t="s">
        <v>0</v>
      </c>
      <c r="O222" s="325"/>
    </row>
    <row r="223" spans="1:15" ht="16" thickBot="1">
      <c r="A223" s="589">
        <f t="shared" si="39"/>
        <v>5</v>
      </c>
      <c r="B223" s="479" t="s">
        <v>386</v>
      </c>
      <c r="C223" s="329" t="s">
        <v>388</v>
      </c>
      <c r="D223" s="479" t="s">
        <v>385</v>
      </c>
      <c r="E223" s="340">
        <v>1625000</v>
      </c>
      <c r="F223" s="340">
        <v>6450</v>
      </c>
      <c r="G223" s="330">
        <f t="shared" ref="G223:G263" si="41">E223/1000000</f>
        <v>1.625</v>
      </c>
      <c r="H223" s="337">
        <f t="shared" si="40"/>
        <v>6.45</v>
      </c>
      <c r="I223" s="480">
        <v>0</v>
      </c>
      <c r="J223" s="481">
        <v>0</v>
      </c>
      <c r="K223" s="718"/>
      <c r="L223" s="482"/>
      <c r="M223" s="483"/>
      <c r="N223" s="484"/>
      <c r="O223" s="325"/>
    </row>
    <row r="224" spans="1:15" ht="15.5">
      <c r="A224" s="589">
        <f t="shared" si="39"/>
        <v>6</v>
      </c>
      <c r="B224" s="472" t="s">
        <v>389</v>
      </c>
      <c r="C224" s="322" t="s">
        <v>390</v>
      </c>
      <c r="D224" s="472" t="s">
        <v>183</v>
      </c>
      <c r="E224" s="342">
        <v>2473788.4399000001</v>
      </c>
      <c r="F224" s="342">
        <v>6298.5686999999998</v>
      </c>
      <c r="G224" s="315">
        <f t="shared" si="41"/>
        <v>2.4737884399000003</v>
      </c>
      <c r="H224" s="473">
        <f t="shared" si="40"/>
        <v>6.2985686999999997</v>
      </c>
      <c r="I224" s="474" t="s">
        <v>0</v>
      </c>
      <c r="J224" s="475" t="s">
        <v>0</v>
      </c>
      <c r="K224" s="717"/>
      <c r="L224" s="476"/>
      <c r="M224" s="477" t="s">
        <v>0</v>
      </c>
      <c r="N224" s="478" t="s">
        <v>0</v>
      </c>
      <c r="O224" s="325"/>
    </row>
    <row r="225" spans="1:15" ht="16" thickBot="1">
      <c r="A225" s="589">
        <f t="shared" si="39"/>
        <v>7</v>
      </c>
      <c r="B225" s="479" t="s">
        <v>389</v>
      </c>
      <c r="C225" s="329" t="s">
        <v>391</v>
      </c>
      <c r="D225" s="479" t="s">
        <v>385</v>
      </c>
      <c r="E225" s="340">
        <v>1625000</v>
      </c>
      <c r="F225" s="340">
        <v>6450</v>
      </c>
      <c r="G225" s="330">
        <f t="shared" si="41"/>
        <v>1.625</v>
      </c>
      <c r="H225" s="337">
        <f t="shared" si="40"/>
        <v>6.45</v>
      </c>
      <c r="I225" s="480" t="s">
        <v>0</v>
      </c>
      <c r="J225" s="481" t="s">
        <v>0</v>
      </c>
      <c r="K225" s="718"/>
      <c r="L225" s="482"/>
      <c r="M225" s="483"/>
      <c r="N225" s="484"/>
      <c r="O225" s="325"/>
    </row>
    <row r="226" spans="1:15" ht="15.5">
      <c r="A226" s="589">
        <f t="shared" si="39"/>
        <v>8</v>
      </c>
      <c r="B226" s="472" t="s">
        <v>392</v>
      </c>
      <c r="C226" s="322" t="s">
        <v>393</v>
      </c>
      <c r="D226" s="472" t="s">
        <v>183</v>
      </c>
      <c r="E226" s="342">
        <v>2473788.4399000001</v>
      </c>
      <c r="F226" s="342">
        <v>6298.5686999999998</v>
      </c>
      <c r="G226" s="315">
        <f t="shared" si="41"/>
        <v>2.4737884399000003</v>
      </c>
      <c r="H226" s="473">
        <f t="shared" si="40"/>
        <v>6.2985686999999997</v>
      </c>
      <c r="I226" s="474" t="s">
        <v>0</v>
      </c>
      <c r="J226" s="475" t="s">
        <v>0</v>
      </c>
      <c r="K226" s="717"/>
      <c r="L226" s="476"/>
      <c r="M226" s="477" t="s">
        <v>0</v>
      </c>
      <c r="N226" s="478" t="s">
        <v>0</v>
      </c>
      <c r="O226" s="325"/>
    </row>
    <row r="227" spans="1:15" ht="16" thickBot="1">
      <c r="A227" s="589">
        <f t="shared" si="39"/>
        <v>9</v>
      </c>
      <c r="B227" s="479" t="s">
        <v>392</v>
      </c>
      <c r="C227" s="329" t="s">
        <v>394</v>
      </c>
      <c r="D227" s="479" t="s">
        <v>385</v>
      </c>
      <c r="E227" s="340">
        <v>1625000</v>
      </c>
      <c r="F227" s="340">
        <v>6450</v>
      </c>
      <c r="G227" s="330">
        <f t="shared" si="41"/>
        <v>1.625</v>
      </c>
      <c r="H227" s="337">
        <f t="shared" si="40"/>
        <v>6.45</v>
      </c>
      <c r="I227" s="480">
        <v>0</v>
      </c>
      <c r="J227" s="481">
        <v>0</v>
      </c>
      <c r="K227" s="718"/>
      <c r="L227" s="482"/>
      <c r="M227" s="483"/>
      <c r="N227" s="484"/>
      <c r="O227" s="325"/>
    </row>
    <row r="228" spans="1:15" ht="15.5">
      <c r="A228" s="589">
        <f t="shared" si="39"/>
        <v>10</v>
      </c>
      <c r="B228" s="472" t="s">
        <v>395</v>
      </c>
      <c r="C228" s="322" t="s">
        <v>396</v>
      </c>
      <c r="D228" s="472" t="s">
        <v>183</v>
      </c>
      <c r="E228" s="342">
        <v>2473788.4399000001</v>
      </c>
      <c r="F228" s="342">
        <v>6298.5686999999998</v>
      </c>
      <c r="G228" s="315">
        <f t="shared" si="41"/>
        <v>2.4737884399000003</v>
      </c>
      <c r="H228" s="473">
        <f t="shared" si="40"/>
        <v>6.2985686999999997</v>
      </c>
      <c r="I228" s="474" t="s">
        <v>0</v>
      </c>
      <c r="J228" s="475" t="s">
        <v>0</v>
      </c>
      <c r="K228" s="717"/>
      <c r="L228" s="476"/>
      <c r="M228" s="477" t="s">
        <v>0</v>
      </c>
      <c r="N228" s="478" t="s">
        <v>0</v>
      </c>
      <c r="O228" s="325"/>
    </row>
    <row r="229" spans="1:15" ht="15.5">
      <c r="A229" s="589">
        <f t="shared" si="39"/>
        <v>11</v>
      </c>
      <c r="B229" s="485" t="s">
        <v>395</v>
      </c>
      <c r="C229" s="314" t="s">
        <v>397</v>
      </c>
      <c r="D229" s="485" t="s">
        <v>385</v>
      </c>
      <c r="E229" s="339">
        <v>1625000</v>
      </c>
      <c r="F229" s="339">
        <v>6450</v>
      </c>
      <c r="G229" s="323">
        <f t="shared" si="41"/>
        <v>1.625</v>
      </c>
      <c r="H229" s="336">
        <f t="shared" si="40"/>
        <v>6.45</v>
      </c>
      <c r="I229" s="486">
        <v>0</v>
      </c>
      <c r="J229" s="487">
        <v>0</v>
      </c>
      <c r="K229" s="717"/>
      <c r="L229" s="476"/>
      <c r="M229" s="477"/>
      <c r="N229" s="478"/>
      <c r="O229" s="36"/>
    </row>
    <row r="230" spans="1:15" ht="16" thickBot="1">
      <c r="A230" s="589">
        <f t="shared" si="39"/>
        <v>12</v>
      </c>
      <c r="B230" s="479" t="s">
        <v>155</v>
      </c>
      <c r="C230" s="329" t="s">
        <v>398</v>
      </c>
      <c r="D230" s="479" t="s">
        <v>399</v>
      </c>
      <c r="E230" s="340">
        <v>28565725.4395</v>
      </c>
      <c r="F230" s="340">
        <v>24376.637599999998</v>
      </c>
      <c r="G230" s="330">
        <f t="shared" si="41"/>
        <v>28.5657254395</v>
      </c>
      <c r="H230" s="337">
        <f t="shared" si="40"/>
        <v>24.376637599999999</v>
      </c>
      <c r="I230" s="480" t="s">
        <v>0</v>
      </c>
      <c r="J230" s="481" t="s">
        <v>0</v>
      </c>
      <c r="K230" s="718"/>
      <c r="L230" s="482"/>
      <c r="M230" s="483"/>
      <c r="N230" s="484" t="s">
        <v>0</v>
      </c>
      <c r="O230" s="325"/>
    </row>
    <row r="231" spans="1:15" ht="15.5">
      <c r="A231" s="589">
        <f t="shared" si="39"/>
        <v>13</v>
      </c>
      <c r="B231" s="485" t="s">
        <v>400</v>
      </c>
      <c r="C231" s="314" t="s">
        <v>401</v>
      </c>
      <c r="D231" s="485" t="s">
        <v>183</v>
      </c>
      <c r="E231" s="339">
        <v>2473788.4399000001</v>
      </c>
      <c r="F231" s="339">
        <v>6298.5686999999998</v>
      </c>
      <c r="G231" s="323">
        <f t="shared" si="41"/>
        <v>2.4737884399000003</v>
      </c>
      <c r="H231" s="336">
        <f t="shared" si="40"/>
        <v>6.2985686999999997</v>
      </c>
      <c r="I231" s="486" t="s">
        <v>0</v>
      </c>
      <c r="J231" s="487" t="s">
        <v>0</v>
      </c>
      <c r="K231" s="717"/>
      <c r="L231" s="476"/>
      <c r="M231" s="477" t="s">
        <v>0</v>
      </c>
      <c r="N231" s="478" t="s">
        <v>0</v>
      </c>
      <c r="O231" s="325"/>
    </row>
    <row r="232" spans="1:15" ht="16" thickBot="1">
      <c r="A232" s="589">
        <f t="shared" si="39"/>
        <v>14</v>
      </c>
      <c r="B232" s="479" t="s">
        <v>400</v>
      </c>
      <c r="C232" s="329" t="s">
        <v>402</v>
      </c>
      <c r="D232" s="479" t="s">
        <v>385</v>
      </c>
      <c r="E232" s="340">
        <v>1625000</v>
      </c>
      <c r="F232" s="340">
        <v>6450</v>
      </c>
      <c r="G232" s="330">
        <f t="shared" si="41"/>
        <v>1.625</v>
      </c>
      <c r="H232" s="337">
        <f t="shared" si="40"/>
        <v>6.45</v>
      </c>
      <c r="I232" s="480">
        <v>0</v>
      </c>
      <c r="J232" s="481">
        <v>0</v>
      </c>
      <c r="K232" s="718"/>
      <c r="L232" s="482"/>
      <c r="M232" s="483"/>
      <c r="N232" s="484"/>
      <c r="O232" s="325"/>
    </row>
    <row r="233" spans="1:15" ht="15.5">
      <c r="A233" s="589">
        <f t="shared" si="39"/>
        <v>15</v>
      </c>
      <c r="B233" s="472" t="s">
        <v>403</v>
      </c>
      <c r="C233" s="322" t="s">
        <v>404</v>
      </c>
      <c r="D233" s="472" t="s">
        <v>183</v>
      </c>
      <c r="E233" s="342">
        <v>2473788.4399000001</v>
      </c>
      <c r="F233" s="342">
        <v>6298.5686999999998</v>
      </c>
      <c r="G233" s="315">
        <f t="shared" si="41"/>
        <v>2.4737884399000003</v>
      </c>
      <c r="H233" s="473">
        <f t="shared" si="40"/>
        <v>6.2985686999999997</v>
      </c>
      <c r="I233" s="474" t="s">
        <v>0</v>
      </c>
      <c r="J233" s="475" t="s">
        <v>0</v>
      </c>
      <c r="K233" s="717"/>
      <c r="L233" s="476"/>
      <c r="M233" s="477" t="s">
        <v>0</v>
      </c>
      <c r="N233" s="478" t="s">
        <v>0</v>
      </c>
      <c r="O233" s="325"/>
    </row>
    <row r="234" spans="1:15" ht="16" thickBot="1">
      <c r="A234" s="589">
        <f t="shared" si="39"/>
        <v>16</v>
      </c>
      <c r="B234" s="479" t="s">
        <v>403</v>
      </c>
      <c r="C234" s="329" t="s">
        <v>405</v>
      </c>
      <c r="D234" s="479" t="s">
        <v>385</v>
      </c>
      <c r="E234" s="340">
        <v>1625000</v>
      </c>
      <c r="F234" s="340">
        <v>6450</v>
      </c>
      <c r="G234" s="330">
        <f t="shared" si="41"/>
        <v>1.625</v>
      </c>
      <c r="H234" s="337">
        <f t="shared" si="40"/>
        <v>6.45</v>
      </c>
      <c r="I234" s="480" t="s">
        <v>0</v>
      </c>
      <c r="J234" s="481" t="s">
        <v>0</v>
      </c>
      <c r="K234" s="718"/>
      <c r="L234" s="482"/>
      <c r="M234" s="483"/>
      <c r="N234" s="484"/>
      <c r="O234" s="325"/>
    </row>
    <row r="235" spans="1:15" ht="15.5">
      <c r="A235" s="589">
        <f t="shared" si="39"/>
        <v>17</v>
      </c>
      <c r="B235" s="472" t="s">
        <v>406</v>
      </c>
      <c r="C235" s="322" t="s">
        <v>407</v>
      </c>
      <c r="D235" s="472" t="s">
        <v>183</v>
      </c>
      <c r="E235" s="342">
        <v>2473788.4399000001</v>
      </c>
      <c r="F235" s="342">
        <v>6298.5686999999998</v>
      </c>
      <c r="G235" s="315">
        <f t="shared" si="41"/>
        <v>2.4737884399000003</v>
      </c>
      <c r="H235" s="473">
        <f t="shared" si="40"/>
        <v>6.2985686999999997</v>
      </c>
      <c r="I235" s="474" t="s">
        <v>0</v>
      </c>
      <c r="J235" s="475" t="s">
        <v>0</v>
      </c>
      <c r="K235" s="717"/>
      <c r="L235" s="476"/>
      <c r="M235" s="477" t="s">
        <v>0</v>
      </c>
      <c r="N235" s="478" t="s">
        <v>0</v>
      </c>
      <c r="O235" s="325"/>
    </row>
    <row r="236" spans="1:15" ht="16" thickBot="1">
      <c r="A236" s="589">
        <f t="shared" si="39"/>
        <v>18</v>
      </c>
      <c r="B236" s="479" t="s">
        <v>406</v>
      </c>
      <c r="C236" s="329" t="s">
        <v>408</v>
      </c>
      <c r="D236" s="479" t="s">
        <v>385</v>
      </c>
      <c r="E236" s="340">
        <v>1625000</v>
      </c>
      <c r="F236" s="340">
        <v>6450</v>
      </c>
      <c r="G236" s="330">
        <f t="shared" si="41"/>
        <v>1.625</v>
      </c>
      <c r="H236" s="337">
        <f t="shared" si="40"/>
        <v>6.45</v>
      </c>
      <c r="I236" s="480" t="s">
        <v>0</v>
      </c>
      <c r="J236" s="481" t="s">
        <v>0</v>
      </c>
      <c r="K236" s="718"/>
      <c r="L236" s="482"/>
      <c r="M236" s="483"/>
      <c r="N236" s="484"/>
      <c r="O236" s="325"/>
    </row>
    <row r="237" spans="1:15" ht="15.5">
      <c r="A237" s="589">
        <f t="shared" si="39"/>
        <v>19</v>
      </c>
      <c r="B237" s="472" t="s">
        <v>409</v>
      </c>
      <c r="C237" s="322" t="s">
        <v>410</v>
      </c>
      <c r="D237" s="472" t="s">
        <v>183</v>
      </c>
      <c r="E237" s="342">
        <v>2473788.4399000001</v>
      </c>
      <c r="F237" s="342">
        <v>6298.5686999999998</v>
      </c>
      <c r="G237" s="315">
        <f t="shared" si="41"/>
        <v>2.4737884399000003</v>
      </c>
      <c r="H237" s="473">
        <f t="shared" si="40"/>
        <v>6.2985686999999997</v>
      </c>
      <c r="I237" s="474" t="s">
        <v>0</v>
      </c>
      <c r="J237" s="475" t="s">
        <v>0</v>
      </c>
      <c r="K237" s="717"/>
      <c r="L237" s="476"/>
      <c r="M237" s="477" t="s">
        <v>0</v>
      </c>
      <c r="N237" s="478" t="s">
        <v>0</v>
      </c>
      <c r="O237" s="325"/>
    </row>
    <row r="238" spans="1:15" ht="16" thickBot="1">
      <c r="A238" s="589">
        <f t="shared" si="39"/>
        <v>20</v>
      </c>
      <c r="B238" s="479" t="s">
        <v>409</v>
      </c>
      <c r="C238" s="329" t="s">
        <v>411</v>
      </c>
      <c r="D238" s="479" t="s">
        <v>385</v>
      </c>
      <c r="E238" s="340">
        <v>1625000</v>
      </c>
      <c r="F238" s="340">
        <v>6450</v>
      </c>
      <c r="G238" s="330">
        <f t="shared" si="41"/>
        <v>1.625</v>
      </c>
      <c r="H238" s="337">
        <f t="shared" si="40"/>
        <v>6.45</v>
      </c>
      <c r="I238" s="480" t="s">
        <v>0</v>
      </c>
      <c r="J238" s="481" t="s">
        <v>0</v>
      </c>
      <c r="K238" s="718"/>
      <c r="L238" s="482"/>
      <c r="M238" s="483"/>
      <c r="N238" s="484" t="s">
        <v>0</v>
      </c>
      <c r="O238" s="325"/>
    </row>
    <row r="239" spans="1:15" ht="15.5">
      <c r="A239" s="589">
        <f t="shared" si="39"/>
        <v>21</v>
      </c>
      <c r="B239" s="472" t="s">
        <v>412</v>
      </c>
      <c r="C239" s="322" t="s">
        <v>413</v>
      </c>
      <c r="D239" s="472" t="s">
        <v>183</v>
      </c>
      <c r="E239" s="342">
        <v>2473788.4399000001</v>
      </c>
      <c r="F239" s="342">
        <v>6298.5686999999998</v>
      </c>
      <c r="G239" s="315">
        <f t="shared" si="41"/>
        <v>2.4737884399000003</v>
      </c>
      <c r="H239" s="473">
        <f t="shared" si="40"/>
        <v>6.2985686999999997</v>
      </c>
      <c r="I239" s="474" t="s">
        <v>0</v>
      </c>
      <c r="J239" s="475" t="s">
        <v>0</v>
      </c>
      <c r="K239" s="717"/>
      <c r="L239" s="476"/>
      <c r="M239" s="477" t="s">
        <v>0</v>
      </c>
      <c r="N239" s="478" t="s">
        <v>0</v>
      </c>
      <c r="O239" s="325"/>
    </row>
    <row r="240" spans="1:15" ht="16" thickBot="1">
      <c r="A240" s="589">
        <f t="shared" si="39"/>
        <v>22</v>
      </c>
      <c r="B240" s="479" t="s">
        <v>412</v>
      </c>
      <c r="C240" s="329" t="s">
        <v>414</v>
      </c>
      <c r="D240" s="479" t="s">
        <v>385</v>
      </c>
      <c r="E240" s="340">
        <v>1625000</v>
      </c>
      <c r="F240" s="340">
        <v>6450</v>
      </c>
      <c r="G240" s="330">
        <f t="shared" si="41"/>
        <v>1.625</v>
      </c>
      <c r="H240" s="337">
        <f t="shared" si="40"/>
        <v>6.45</v>
      </c>
      <c r="I240" s="480" t="s">
        <v>0</v>
      </c>
      <c r="J240" s="481" t="s">
        <v>0</v>
      </c>
      <c r="K240" s="718"/>
      <c r="L240" s="482"/>
      <c r="M240" s="483"/>
      <c r="N240" s="484"/>
      <c r="O240" s="325" t="s">
        <v>0</v>
      </c>
    </row>
    <row r="241" spans="1:15" ht="15.5">
      <c r="A241" s="589">
        <f t="shared" si="39"/>
        <v>23</v>
      </c>
      <c r="B241" s="472" t="s">
        <v>415</v>
      </c>
      <c r="C241" s="322" t="s">
        <v>416</v>
      </c>
      <c r="D241" s="472" t="s">
        <v>183</v>
      </c>
      <c r="E241" s="342">
        <v>2473788.4399000001</v>
      </c>
      <c r="F241" s="342">
        <v>6298.5686999999998</v>
      </c>
      <c r="G241" s="315">
        <f t="shared" si="41"/>
        <v>2.4737884399000003</v>
      </c>
      <c r="H241" s="473">
        <f t="shared" si="40"/>
        <v>6.2985686999999997</v>
      </c>
      <c r="I241" s="474" t="s">
        <v>0</v>
      </c>
      <c r="J241" s="475" t="s">
        <v>0</v>
      </c>
      <c r="K241" s="717"/>
      <c r="L241" s="476"/>
      <c r="M241" s="477" t="s">
        <v>0</v>
      </c>
      <c r="N241" s="478" t="s">
        <v>0</v>
      </c>
      <c r="O241" s="325" t="s">
        <v>0</v>
      </c>
    </row>
    <row r="242" spans="1:15" ht="16" thickBot="1">
      <c r="A242" s="589">
        <f t="shared" si="39"/>
        <v>24</v>
      </c>
      <c r="B242" s="479" t="s">
        <v>415</v>
      </c>
      <c r="C242" s="329" t="s">
        <v>417</v>
      </c>
      <c r="D242" s="479" t="s">
        <v>385</v>
      </c>
      <c r="E242" s="340">
        <v>1625000</v>
      </c>
      <c r="F242" s="340">
        <v>6450</v>
      </c>
      <c r="G242" s="330">
        <f t="shared" si="41"/>
        <v>1.625</v>
      </c>
      <c r="H242" s="337">
        <f t="shared" si="40"/>
        <v>6.45</v>
      </c>
      <c r="I242" s="480" t="s">
        <v>0</v>
      </c>
      <c r="J242" s="481" t="s">
        <v>0</v>
      </c>
      <c r="K242" s="718"/>
      <c r="L242" s="482"/>
      <c r="M242" s="483"/>
      <c r="N242" s="484"/>
      <c r="O242" s="325" t="s">
        <v>0</v>
      </c>
    </row>
    <row r="243" spans="1:15" ht="15.5">
      <c r="A243" s="589">
        <f t="shared" si="39"/>
        <v>25</v>
      </c>
      <c r="B243" s="472" t="s">
        <v>418</v>
      </c>
      <c r="C243" s="322" t="s">
        <v>419</v>
      </c>
      <c r="D243" s="472" t="s">
        <v>183</v>
      </c>
      <c r="E243" s="342">
        <v>2473788.4399000001</v>
      </c>
      <c r="F243" s="342">
        <v>6298.5686999999998</v>
      </c>
      <c r="G243" s="315">
        <f t="shared" si="41"/>
        <v>2.4737884399000003</v>
      </c>
      <c r="H243" s="473">
        <f t="shared" si="40"/>
        <v>6.2985686999999997</v>
      </c>
      <c r="I243" s="474" t="s">
        <v>0</v>
      </c>
      <c r="J243" s="475" t="s">
        <v>0</v>
      </c>
      <c r="K243" s="717"/>
      <c r="L243" s="476"/>
      <c r="M243" s="477" t="s">
        <v>0</v>
      </c>
      <c r="N243" s="478" t="s">
        <v>0</v>
      </c>
      <c r="O243" s="325" t="s">
        <v>0</v>
      </c>
    </row>
    <row r="244" spans="1:15" ht="16" thickBot="1">
      <c r="A244" s="589">
        <f t="shared" si="39"/>
        <v>26</v>
      </c>
      <c r="B244" s="479" t="s">
        <v>418</v>
      </c>
      <c r="C244" s="329" t="s">
        <v>421</v>
      </c>
      <c r="D244" s="479" t="s">
        <v>385</v>
      </c>
      <c r="E244" s="340">
        <v>1625000</v>
      </c>
      <c r="F244" s="340">
        <v>6450</v>
      </c>
      <c r="G244" s="330">
        <f t="shared" si="41"/>
        <v>1.625</v>
      </c>
      <c r="H244" s="337">
        <f t="shared" si="40"/>
        <v>6.45</v>
      </c>
      <c r="I244" s="480" t="s">
        <v>0</v>
      </c>
      <c r="J244" s="481" t="s">
        <v>0</v>
      </c>
      <c r="K244" s="718"/>
      <c r="L244" s="482"/>
      <c r="M244" s="483"/>
      <c r="N244" s="484"/>
      <c r="O244" s="325"/>
    </row>
    <row r="245" spans="1:15" ht="15.5">
      <c r="A245" s="589">
        <f t="shared" si="39"/>
        <v>27</v>
      </c>
      <c r="B245" s="472" t="s">
        <v>422</v>
      </c>
      <c r="C245" s="322" t="s">
        <v>423</v>
      </c>
      <c r="D245" s="472" t="s">
        <v>183</v>
      </c>
      <c r="E245" s="342">
        <v>2473788.4399000001</v>
      </c>
      <c r="F245" s="342">
        <v>6298.5686999999998</v>
      </c>
      <c r="G245" s="315">
        <f t="shared" si="41"/>
        <v>2.4737884399000003</v>
      </c>
      <c r="H245" s="473">
        <f t="shared" si="40"/>
        <v>6.2985686999999997</v>
      </c>
      <c r="I245" s="474" t="s">
        <v>0</v>
      </c>
      <c r="J245" s="475" t="s">
        <v>0</v>
      </c>
      <c r="K245" s="717"/>
      <c r="L245" s="476"/>
      <c r="M245" s="477" t="s">
        <v>0</v>
      </c>
      <c r="N245" s="478" t="s">
        <v>0</v>
      </c>
      <c r="O245" s="325" t="s">
        <v>0</v>
      </c>
    </row>
    <row r="246" spans="1:15" ht="16" thickBot="1">
      <c r="A246" s="589">
        <f t="shared" si="39"/>
        <v>28</v>
      </c>
      <c r="B246" s="479" t="s">
        <v>422</v>
      </c>
      <c r="C246" s="329" t="s">
        <v>424</v>
      </c>
      <c r="D246" s="479" t="s">
        <v>385</v>
      </c>
      <c r="E246" s="340">
        <v>1625000</v>
      </c>
      <c r="F246" s="340">
        <v>6450</v>
      </c>
      <c r="G246" s="330">
        <f t="shared" si="41"/>
        <v>1.625</v>
      </c>
      <c r="H246" s="337">
        <f t="shared" si="40"/>
        <v>6.45</v>
      </c>
      <c r="I246" s="480" t="s">
        <v>0</v>
      </c>
      <c r="J246" s="481" t="s">
        <v>0</v>
      </c>
      <c r="K246" s="718"/>
      <c r="L246" s="482"/>
      <c r="M246" s="483"/>
      <c r="N246" s="484"/>
      <c r="O246" s="325" t="s">
        <v>0</v>
      </c>
    </row>
    <row r="247" spans="1:15" ht="15.5">
      <c r="A247" s="589">
        <f t="shared" si="39"/>
        <v>29</v>
      </c>
      <c r="B247" s="488" t="s">
        <v>425</v>
      </c>
      <c r="C247" s="318" t="s">
        <v>426</v>
      </c>
      <c r="D247" s="488" t="s">
        <v>183</v>
      </c>
      <c r="E247" s="338">
        <v>2473788.4399000001</v>
      </c>
      <c r="F247" s="338">
        <v>6298.5686999999998</v>
      </c>
      <c r="G247" s="319">
        <f t="shared" si="41"/>
        <v>2.4737884399000003</v>
      </c>
      <c r="H247" s="335">
        <f t="shared" si="40"/>
        <v>6.2985686999999997</v>
      </c>
      <c r="I247" s="489" t="s">
        <v>0</v>
      </c>
      <c r="J247" s="490" t="s">
        <v>0</v>
      </c>
      <c r="K247" s="717"/>
      <c r="L247" s="476"/>
      <c r="M247" s="477" t="s">
        <v>0</v>
      </c>
      <c r="N247" s="478" t="s">
        <v>0</v>
      </c>
      <c r="O247" s="325"/>
    </row>
    <row r="248" spans="1:15" ht="16" thickBot="1">
      <c r="A248" s="589">
        <f t="shared" si="39"/>
        <v>30</v>
      </c>
      <c r="B248" s="479" t="s">
        <v>425</v>
      </c>
      <c r="C248" s="329" t="s">
        <v>427</v>
      </c>
      <c r="D248" s="479" t="s">
        <v>385</v>
      </c>
      <c r="E248" s="340">
        <v>1625000</v>
      </c>
      <c r="F248" s="340">
        <v>6450</v>
      </c>
      <c r="G248" s="330">
        <f t="shared" si="41"/>
        <v>1.625</v>
      </c>
      <c r="H248" s="337">
        <f t="shared" si="40"/>
        <v>6.45</v>
      </c>
      <c r="I248" s="480">
        <v>0</v>
      </c>
      <c r="J248" s="481">
        <v>0</v>
      </c>
      <c r="K248" s="718"/>
      <c r="L248" s="482"/>
      <c r="M248" s="483"/>
      <c r="N248" s="484"/>
      <c r="O248" s="325"/>
    </row>
    <row r="249" spans="1:15" ht="15.5">
      <c r="A249" s="589">
        <f t="shared" si="39"/>
        <v>31</v>
      </c>
      <c r="B249" s="472" t="s">
        <v>428</v>
      </c>
      <c r="C249" s="322" t="s">
        <v>429</v>
      </c>
      <c r="D249" s="472" t="s">
        <v>183</v>
      </c>
      <c r="E249" s="342">
        <v>2473788.4399000001</v>
      </c>
      <c r="F249" s="342">
        <v>6298.5686999999998</v>
      </c>
      <c r="G249" s="315">
        <f t="shared" si="41"/>
        <v>2.4737884399000003</v>
      </c>
      <c r="H249" s="473">
        <f t="shared" si="40"/>
        <v>6.2985686999999997</v>
      </c>
      <c r="I249" s="474" t="s">
        <v>0</v>
      </c>
      <c r="J249" s="475" t="s">
        <v>0</v>
      </c>
      <c r="K249" s="717"/>
      <c r="L249" s="476"/>
      <c r="M249" s="477" t="s">
        <v>0</v>
      </c>
      <c r="N249" s="478" t="s">
        <v>0</v>
      </c>
      <c r="O249" s="325"/>
    </row>
    <row r="250" spans="1:15" ht="16" thickBot="1">
      <c r="A250" s="589">
        <f t="shared" si="39"/>
        <v>32</v>
      </c>
      <c r="B250" s="479" t="s">
        <v>428</v>
      </c>
      <c r="C250" s="329" t="s">
        <v>430</v>
      </c>
      <c r="D250" s="479" t="s">
        <v>385</v>
      </c>
      <c r="E250" s="340">
        <v>1625000</v>
      </c>
      <c r="F250" s="340">
        <v>6450</v>
      </c>
      <c r="G250" s="330">
        <f t="shared" si="41"/>
        <v>1.625</v>
      </c>
      <c r="H250" s="337">
        <f t="shared" si="40"/>
        <v>6.45</v>
      </c>
      <c r="I250" s="480" t="s">
        <v>0</v>
      </c>
      <c r="J250" s="481" t="s">
        <v>0</v>
      </c>
      <c r="K250" s="718"/>
      <c r="L250" s="482"/>
      <c r="M250" s="483"/>
      <c r="N250" s="484"/>
      <c r="O250" s="325" t="s">
        <v>0</v>
      </c>
    </row>
    <row r="251" spans="1:15" ht="15.5">
      <c r="A251" s="589">
        <f t="shared" si="39"/>
        <v>33</v>
      </c>
      <c r="B251" s="472" t="s">
        <v>431</v>
      </c>
      <c r="C251" s="322" t="s">
        <v>432</v>
      </c>
      <c r="D251" s="472" t="s">
        <v>183</v>
      </c>
      <c r="E251" s="342">
        <v>2473788.4399000001</v>
      </c>
      <c r="F251" s="342">
        <v>6298.5686999999998</v>
      </c>
      <c r="G251" s="315">
        <f t="shared" si="41"/>
        <v>2.4737884399000003</v>
      </c>
      <c r="H251" s="473">
        <f t="shared" si="40"/>
        <v>6.2985686999999997</v>
      </c>
      <c r="I251" s="474" t="s">
        <v>0</v>
      </c>
      <c r="J251" s="475" t="s">
        <v>0</v>
      </c>
      <c r="K251" s="717"/>
      <c r="L251" s="476"/>
      <c r="M251" s="477" t="s">
        <v>0</v>
      </c>
      <c r="N251" s="478" t="s">
        <v>0</v>
      </c>
      <c r="O251" s="325" t="s">
        <v>0</v>
      </c>
    </row>
    <row r="252" spans="1:15" ht="16" thickBot="1">
      <c r="A252" s="589">
        <f t="shared" si="39"/>
        <v>34</v>
      </c>
      <c r="B252" s="479" t="s">
        <v>431</v>
      </c>
      <c r="C252" s="329" t="s">
        <v>433</v>
      </c>
      <c r="D252" s="479" t="s">
        <v>385</v>
      </c>
      <c r="E252" s="340">
        <v>1625000</v>
      </c>
      <c r="F252" s="340">
        <v>6450</v>
      </c>
      <c r="G252" s="330">
        <f t="shared" si="41"/>
        <v>1.625</v>
      </c>
      <c r="H252" s="337">
        <f t="shared" si="40"/>
        <v>6.45</v>
      </c>
      <c r="I252" s="480" t="s">
        <v>0</v>
      </c>
      <c r="J252" s="481" t="s">
        <v>0</v>
      </c>
      <c r="K252" s="718"/>
      <c r="L252" s="482"/>
      <c r="M252" s="483"/>
      <c r="N252" s="484" t="s">
        <v>0</v>
      </c>
      <c r="O252" s="325" t="s">
        <v>0</v>
      </c>
    </row>
    <row r="253" spans="1:15" ht="15.5">
      <c r="A253" s="589">
        <f t="shared" si="39"/>
        <v>35</v>
      </c>
      <c r="B253" s="472" t="s">
        <v>434</v>
      </c>
      <c r="C253" s="322" t="s">
        <v>435</v>
      </c>
      <c r="D253" s="472" t="s">
        <v>183</v>
      </c>
      <c r="E253" s="342">
        <v>2473788.4399000001</v>
      </c>
      <c r="F253" s="342">
        <v>6298.5686999999998</v>
      </c>
      <c r="G253" s="315">
        <f t="shared" si="41"/>
        <v>2.4737884399000003</v>
      </c>
      <c r="H253" s="473">
        <f t="shared" si="40"/>
        <v>6.2985686999999997</v>
      </c>
      <c r="I253" s="474" t="s">
        <v>0</v>
      </c>
      <c r="J253" s="475" t="s">
        <v>0</v>
      </c>
      <c r="K253" s="717"/>
      <c r="L253" s="476"/>
      <c r="M253" s="477" t="s">
        <v>0</v>
      </c>
      <c r="N253" s="478" t="s">
        <v>0</v>
      </c>
      <c r="O253" s="325" t="s">
        <v>0</v>
      </c>
    </row>
    <row r="254" spans="1:15" ht="16" thickBot="1">
      <c r="A254" s="589">
        <f t="shared" si="39"/>
        <v>36</v>
      </c>
      <c r="B254" s="479" t="s">
        <v>434</v>
      </c>
      <c r="C254" s="329" t="s">
        <v>436</v>
      </c>
      <c r="D254" s="479" t="s">
        <v>385</v>
      </c>
      <c r="E254" s="340">
        <v>1625000</v>
      </c>
      <c r="F254" s="340">
        <v>6450</v>
      </c>
      <c r="G254" s="330">
        <f t="shared" si="41"/>
        <v>1.625</v>
      </c>
      <c r="H254" s="337">
        <f t="shared" si="40"/>
        <v>6.45</v>
      </c>
      <c r="I254" s="480" t="s">
        <v>0</v>
      </c>
      <c r="J254" s="481" t="s">
        <v>0</v>
      </c>
      <c r="K254" s="718"/>
      <c r="L254" s="482"/>
      <c r="M254" s="483"/>
      <c r="N254" s="484"/>
      <c r="O254" s="321" t="s">
        <v>0</v>
      </c>
    </row>
    <row r="255" spans="1:15" ht="15.5">
      <c r="A255" s="589">
        <f t="shared" si="39"/>
        <v>37</v>
      </c>
      <c r="B255" s="472" t="s">
        <v>437</v>
      </c>
      <c r="C255" s="322" t="s">
        <v>438</v>
      </c>
      <c r="D255" s="615" t="s">
        <v>164</v>
      </c>
      <c r="E255" s="342">
        <v>13992613.993100001</v>
      </c>
      <c r="F255" s="342">
        <v>16210</v>
      </c>
      <c r="G255" s="315">
        <f t="shared" si="41"/>
        <v>13.992613993100001</v>
      </c>
      <c r="H255" s="473">
        <v>12.11</v>
      </c>
      <c r="I255" s="486">
        <f>G255</f>
        <v>13.992613993100001</v>
      </c>
      <c r="J255" s="487">
        <f>H255</f>
        <v>12.11</v>
      </c>
      <c r="K255" s="717"/>
      <c r="L255" s="476"/>
      <c r="M255" s="603">
        <f>I255</f>
        <v>13.992613993100001</v>
      </c>
      <c r="N255" s="637">
        <f>J255</f>
        <v>12.11</v>
      </c>
      <c r="O255" s="321"/>
    </row>
    <row r="256" spans="1:15" ht="15.5">
      <c r="A256" s="589">
        <f t="shared" si="39"/>
        <v>38</v>
      </c>
      <c r="B256" s="485" t="s">
        <v>437</v>
      </c>
      <c r="C256" s="314" t="s">
        <v>439</v>
      </c>
      <c r="D256" s="485" t="s">
        <v>183</v>
      </c>
      <c r="E256" s="339">
        <v>2473381.8352999999</v>
      </c>
      <c r="F256" s="339">
        <v>6298.0581000000002</v>
      </c>
      <c r="G256" s="323">
        <f t="shared" si="41"/>
        <v>2.4733818353000001</v>
      </c>
      <c r="H256" s="336">
        <f>F256/1000</f>
        <v>6.2980581000000004</v>
      </c>
      <c r="I256" s="486" t="s">
        <v>0</v>
      </c>
      <c r="J256" s="487" t="s">
        <v>0</v>
      </c>
      <c r="K256" s="717"/>
      <c r="L256" s="476"/>
      <c r="M256" s="477"/>
      <c r="N256" s="478" t="s">
        <v>0</v>
      </c>
      <c r="O256" s="321" t="s">
        <v>0</v>
      </c>
    </row>
    <row r="257" spans="1:15" ht="15.5">
      <c r="A257" s="589">
        <f t="shared" si="39"/>
        <v>39</v>
      </c>
      <c r="B257" s="485" t="s">
        <v>437</v>
      </c>
      <c r="C257" s="314" t="s">
        <v>440</v>
      </c>
      <c r="D257" s="611" t="s">
        <v>381</v>
      </c>
      <c r="E257" s="339">
        <v>11672732.7882</v>
      </c>
      <c r="F257" s="339">
        <v>15934.840700000001</v>
      </c>
      <c r="G257" s="323">
        <v>11.61</v>
      </c>
      <c r="H257" s="336">
        <v>13.03</v>
      </c>
      <c r="I257" s="486">
        <f>G257</f>
        <v>11.61</v>
      </c>
      <c r="J257" s="487">
        <f>H257</f>
        <v>13.03</v>
      </c>
      <c r="K257" s="717"/>
      <c r="L257" s="476"/>
      <c r="M257" s="477">
        <f>I257</f>
        <v>11.61</v>
      </c>
      <c r="N257" s="636">
        <f>J257</f>
        <v>13.03</v>
      </c>
      <c r="O257" s="321"/>
    </row>
    <row r="258" spans="1:15" ht="15.5">
      <c r="A258" s="589">
        <f t="shared" si="39"/>
        <v>40</v>
      </c>
      <c r="B258" s="485" t="s">
        <v>437</v>
      </c>
      <c r="C258" s="314" t="s">
        <v>441</v>
      </c>
      <c r="D258" s="485" t="s">
        <v>300</v>
      </c>
      <c r="E258" s="339">
        <v>19267410.621100001</v>
      </c>
      <c r="F258" s="339">
        <v>21648.3171</v>
      </c>
      <c r="G258" s="323">
        <f t="shared" si="41"/>
        <v>19.267410621100002</v>
      </c>
      <c r="H258" s="336">
        <f t="shared" ref="H258:H263" si="42">F258/1000</f>
        <v>21.6483171</v>
      </c>
      <c r="I258" s="486" t="s">
        <v>0</v>
      </c>
      <c r="J258" s="487" t="s">
        <v>0</v>
      </c>
      <c r="K258" s="717"/>
      <c r="L258" s="476"/>
      <c r="M258" s="477"/>
      <c r="N258" s="478" t="s">
        <v>0</v>
      </c>
      <c r="O258" s="321" t="s">
        <v>323</v>
      </c>
    </row>
    <row r="259" spans="1:15" ht="15.5">
      <c r="A259" s="589">
        <f t="shared" si="39"/>
        <v>41</v>
      </c>
      <c r="B259" s="485" t="s">
        <v>437</v>
      </c>
      <c r="C259" s="314" t="s">
        <v>442</v>
      </c>
      <c r="D259" s="485" t="s">
        <v>383</v>
      </c>
      <c r="E259" s="339">
        <v>3480370.3772</v>
      </c>
      <c r="F259" s="339">
        <v>7856.1043</v>
      </c>
      <c r="G259" s="323">
        <f t="shared" si="41"/>
        <v>3.4803703771999999</v>
      </c>
      <c r="H259" s="336">
        <f t="shared" si="42"/>
        <v>7.8561043000000002</v>
      </c>
      <c r="I259" s="486" t="s">
        <v>0</v>
      </c>
      <c r="J259" s="487" t="s">
        <v>0</v>
      </c>
      <c r="K259" s="717"/>
      <c r="L259" s="476"/>
      <c r="M259" s="477"/>
      <c r="N259" s="478" t="s">
        <v>0</v>
      </c>
      <c r="O259" s="325" t="s">
        <v>0</v>
      </c>
    </row>
    <row r="260" spans="1:15" ht="15.75" customHeight="1">
      <c r="A260" s="589">
        <f t="shared" si="39"/>
        <v>42</v>
      </c>
      <c r="B260" s="485" t="s">
        <v>437</v>
      </c>
      <c r="C260" s="314" t="s">
        <v>443</v>
      </c>
      <c r="D260" s="485" t="s">
        <v>444</v>
      </c>
      <c r="E260" s="339">
        <v>141430649.45590001</v>
      </c>
      <c r="F260" s="339">
        <v>50527.261700000003</v>
      </c>
      <c r="G260" s="323">
        <f t="shared" si="41"/>
        <v>141.43064945590001</v>
      </c>
      <c r="H260" s="336">
        <f t="shared" si="42"/>
        <v>50.527261700000004</v>
      </c>
      <c r="I260" s="486" t="s">
        <v>0</v>
      </c>
      <c r="J260" s="487" t="s">
        <v>0</v>
      </c>
      <c r="K260" s="717"/>
      <c r="L260" s="476"/>
      <c r="M260" s="477"/>
      <c r="N260" s="478" t="s">
        <v>0</v>
      </c>
      <c r="O260" s="36" t="s">
        <v>0</v>
      </c>
    </row>
    <row r="261" spans="1:15" ht="15.75" customHeight="1">
      <c r="A261" s="589">
        <f t="shared" si="39"/>
        <v>43</v>
      </c>
      <c r="B261" s="485" t="s">
        <v>437</v>
      </c>
      <c r="C261" s="314" t="s">
        <v>445</v>
      </c>
      <c r="D261" s="485" t="s">
        <v>444</v>
      </c>
      <c r="E261" s="339">
        <v>303409349.12419999</v>
      </c>
      <c r="F261" s="339">
        <v>70045.048800000004</v>
      </c>
      <c r="G261" s="323">
        <f t="shared" si="41"/>
        <v>303.40934912419999</v>
      </c>
      <c r="H261" s="336">
        <f t="shared" si="42"/>
        <v>70.045048800000004</v>
      </c>
      <c r="I261" s="486">
        <v>0</v>
      </c>
      <c r="J261" s="487">
        <v>0</v>
      </c>
      <c r="K261" s="717">
        <f>G261</f>
        <v>303.40934912419999</v>
      </c>
      <c r="L261" s="476">
        <f>H261</f>
        <v>70.045048800000004</v>
      </c>
      <c r="M261" s="477">
        <f>K261+I261</f>
        <v>303.40934912419999</v>
      </c>
      <c r="N261" s="478">
        <f>L261+J261</f>
        <v>70.045048800000004</v>
      </c>
      <c r="O261" s="325" t="s">
        <v>0</v>
      </c>
    </row>
    <row r="262" spans="1:15" ht="15.75" customHeight="1">
      <c r="A262" s="589">
        <f t="shared" si="39"/>
        <v>44</v>
      </c>
      <c r="B262" s="485" t="s">
        <v>437</v>
      </c>
      <c r="C262" s="314"/>
      <c r="D262" s="485" t="s">
        <v>385</v>
      </c>
      <c r="E262" s="339">
        <v>1625000</v>
      </c>
      <c r="F262" s="339">
        <v>6450</v>
      </c>
      <c r="G262" s="323">
        <f t="shared" si="41"/>
        <v>1.625</v>
      </c>
      <c r="H262" s="336">
        <f t="shared" si="42"/>
        <v>6.45</v>
      </c>
      <c r="I262" s="486" t="s">
        <v>0</v>
      </c>
      <c r="J262" s="487" t="s">
        <v>0</v>
      </c>
      <c r="K262" s="717"/>
      <c r="L262" s="476"/>
      <c r="M262" s="477"/>
      <c r="N262" s="478"/>
      <c r="O262" s="36" t="s">
        <v>0</v>
      </c>
    </row>
    <row r="263" spans="1:15" ht="15.75" customHeight="1">
      <c r="A263" s="589">
        <f t="shared" si="39"/>
        <v>45</v>
      </c>
      <c r="B263" s="601" t="s">
        <v>437</v>
      </c>
      <c r="C263" s="328" t="s">
        <v>446</v>
      </c>
      <c r="D263" s="601" t="s">
        <v>447</v>
      </c>
      <c r="E263" s="604">
        <v>8180522.0311000003</v>
      </c>
      <c r="F263" s="604">
        <v>11891.5093</v>
      </c>
      <c r="G263" s="332">
        <f t="shared" si="41"/>
        <v>8.1805220311000006</v>
      </c>
      <c r="H263" s="343">
        <f t="shared" si="42"/>
        <v>11.891509299999999</v>
      </c>
      <c r="I263" s="486"/>
      <c r="J263" s="487"/>
      <c r="K263" s="717"/>
      <c r="L263" s="476"/>
      <c r="M263" s="603"/>
      <c r="N263" s="478"/>
      <c r="O263" s="36"/>
    </row>
    <row r="264" spans="1:15" ht="16.5" customHeight="1" thickBot="1">
      <c r="A264" s="589">
        <f t="shared" si="39"/>
        <v>46</v>
      </c>
      <c r="B264" s="479" t="s">
        <v>437</v>
      </c>
      <c r="C264" s="329" t="s">
        <v>187</v>
      </c>
      <c r="D264" s="618" t="s">
        <v>188</v>
      </c>
      <c r="E264" s="380">
        <v>30723584.1087</v>
      </c>
      <c r="F264" s="380">
        <v>22071.609</v>
      </c>
      <c r="G264" s="330">
        <v>30.23</v>
      </c>
      <c r="H264" s="331">
        <v>20.21</v>
      </c>
      <c r="I264" s="480">
        <f>G264</f>
        <v>30.23</v>
      </c>
      <c r="J264" s="481">
        <f>H264</f>
        <v>20.21</v>
      </c>
      <c r="K264" s="718"/>
      <c r="L264" s="482"/>
      <c r="M264" s="483">
        <f>I264</f>
        <v>30.23</v>
      </c>
      <c r="N264" s="484">
        <f>J264</f>
        <v>20.21</v>
      </c>
      <c r="O264" s="36" t="s">
        <v>0</v>
      </c>
    </row>
    <row r="265" spans="1:15" ht="16.5" customHeight="1">
      <c r="A265" s="589">
        <f t="shared" si="39"/>
        <v>47</v>
      </c>
      <c r="B265" s="472" t="s">
        <v>178</v>
      </c>
      <c r="C265" s="318" t="s">
        <v>448</v>
      </c>
      <c r="D265" s="612" t="s">
        <v>164</v>
      </c>
      <c r="E265" s="338">
        <v>13992613.993100001</v>
      </c>
      <c r="F265" s="338">
        <v>16210</v>
      </c>
      <c r="G265" s="319">
        <v>14.99</v>
      </c>
      <c r="H265" s="335">
        <v>17.21</v>
      </c>
      <c r="I265" s="474">
        <f>G265</f>
        <v>14.99</v>
      </c>
      <c r="J265" s="475">
        <f>H265</f>
        <v>17.21</v>
      </c>
      <c r="K265" s="719"/>
      <c r="L265" s="491"/>
      <c r="M265" s="492">
        <f>I265</f>
        <v>14.99</v>
      </c>
      <c r="N265" s="493">
        <f>J265</f>
        <v>17.21</v>
      </c>
      <c r="O265" s="325" t="s">
        <v>0</v>
      </c>
    </row>
    <row r="266" spans="1:15" ht="16.5" customHeight="1">
      <c r="A266" s="589">
        <f t="shared" si="39"/>
        <v>48</v>
      </c>
      <c r="B266" s="472" t="s">
        <v>178</v>
      </c>
      <c r="C266" s="322" t="s">
        <v>449</v>
      </c>
      <c r="D266" s="472" t="s">
        <v>183</v>
      </c>
      <c r="E266" s="342">
        <v>1907793.882</v>
      </c>
      <c r="F266" s="342">
        <v>5612.1026000000002</v>
      </c>
      <c r="G266" s="315">
        <f>E266/1000000</f>
        <v>1.907793882</v>
      </c>
      <c r="H266" s="473">
        <f>F266/1000</f>
        <v>5.6121026000000001</v>
      </c>
      <c r="I266" s="474"/>
      <c r="J266" s="475"/>
      <c r="K266" s="719"/>
      <c r="L266" s="491"/>
      <c r="M266" s="605"/>
      <c r="N266" s="493"/>
      <c r="O266" s="325"/>
    </row>
    <row r="267" spans="1:15" ht="16.5" customHeight="1">
      <c r="A267" s="589">
        <f t="shared" si="39"/>
        <v>49</v>
      </c>
      <c r="B267" s="485" t="s">
        <v>178</v>
      </c>
      <c r="C267" s="314" t="s">
        <v>450</v>
      </c>
      <c r="D267" s="611" t="s">
        <v>381</v>
      </c>
      <c r="E267" s="339">
        <v>11672732.7882</v>
      </c>
      <c r="F267" s="339">
        <v>15934.840700000001</v>
      </c>
      <c r="G267" s="323">
        <v>9.5500000000000007</v>
      </c>
      <c r="H267" s="336">
        <v>15.1</v>
      </c>
      <c r="I267" s="474">
        <f>G267</f>
        <v>9.5500000000000007</v>
      </c>
      <c r="J267" s="475">
        <f>H267</f>
        <v>15.1</v>
      </c>
      <c r="K267" s="719"/>
      <c r="L267" s="491"/>
      <c r="M267" s="605">
        <f>I267</f>
        <v>9.5500000000000007</v>
      </c>
      <c r="N267" s="493">
        <f>J267</f>
        <v>15.1</v>
      </c>
      <c r="O267" s="325"/>
    </row>
    <row r="268" spans="1:15" ht="16.5" customHeight="1" thickBot="1">
      <c r="A268" s="589">
        <f t="shared" si="39"/>
        <v>50</v>
      </c>
      <c r="B268" s="479" t="s">
        <v>178</v>
      </c>
      <c r="C268" s="329" t="s">
        <v>451</v>
      </c>
      <c r="D268" s="479" t="s">
        <v>385</v>
      </c>
      <c r="E268" s="340">
        <v>1625000</v>
      </c>
      <c r="F268" s="340">
        <v>6450</v>
      </c>
      <c r="G268" s="330">
        <f>E268/1000000</f>
        <v>1.625</v>
      </c>
      <c r="H268" s="337">
        <f>F268/1000</f>
        <v>6.45</v>
      </c>
      <c r="I268" s="480" t="s">
        <v>0</v>
      </c>
      <c r="J268" s="481" t="s">
        <v>0</v>
      </c>
      <c r="K268" s="718"/>
      <c r="L268" s="482"/>
      <c r="M268" s="494"/>
      <c r="N268" s="495"/>
      <c r="O268" s="321" t="s">
        <v>0</v>
      </c>
    </row>
    <row r="269" spans="1:15" ht="16.5" customHeight="1">
      <c r="A269" s="589">
        <f t="shared" si="39"/>
        <v>51</v>
      </c>
      <c r="B269" s="472" t="s">
        <v>345</v>
      </c>
      <c r="C269" s="318" t="s">
        <v>452</v>
      </c>
      <c r="D269" s="612" t="s">
        <v>164</v>
      </c>
      <c r="E269" s="338">
        <v>13992613.993100001</v>
      </c>
      <c r="F269" s="338">
        <v>16210</v>
      </c>
      <c r="G269" s="319">
        <v>14.99</v>
      </c>
      <c r="H269" s="335">
        <v>17.21</v>
      </c>
      <c r="I269" s="474">
        <f>G269</f>
        <v>14.99</v>
      </c>
      <c r="J269" s="487">
        <f>H269</f>
        <v>17.21</v>
      </c>
      <c r="K269" s="717"/>
      <c r="L269" s="476"/>
      <c r="M269" s="606">
        <f>I269</f>
        <v>14.99</v>
      </c>
      <c r="N269" s="497">
        <f>J269</f>
        <v>17.21</v>
      </c>
      <c r="O269" s="321"/>
    </row>
    <row r="270" spans="1:15" ht="16.5" customHeight="1">
      <c r="A270" s="589">
        <f t="shared" si="39"/>
        <v>52</v>
      </c>
      <c r="B270" s="485" t="s">
        <v>345</v>
      </c>
      <c r="C270" s="322" t="s">
        <v>453</v>
      </c>
      <c r="D270" s="472" t="s">
        <v>183</v>
      </c>
      <c r="E270" s="342">
        <v>1907793.882</v>
      </c>
      <c r="F270" s="342">
        <v>5612.1026000000002</v>
      </c>
      <c r="G270" s="315">
        <f>E270/1000000</f>
        <v>1.907793882</v>
      </c>
      <c r="H270" s="473">
        <f>F270/1000</f>
        <v>5.6121026000000001</v>
      </c>
      <c r="I270" s="474" t="s">
        <v>0</v>
      </c>
      <c r="J270" s="487" t="s">
        <v>0</v>
      </c>
      <c r="K270" s="717"/>
      <c r="L270" s="476"/>
      <c r="M270" s="496"/>
      <c r="N270" s="497"/>
      <c r="O270" s="321" t="s">
        <v>0</v>
      </c>
    </row>
    <row r="271" spans="1:15" ht="16.5" customHeight="1">
      <c r="A271" s="589">
        <f t="shared" si="39"/>
        <v>53</v>
      </c>
      <c r="B271" s="485" t="s">
        <v>345</v>
      </c>
      <c r="C271" s="314" t="s">
        <v>454</v>
      </c>
      <c r="D271" s="611" t="s">
        <v>381</v>
      </c>
      <c r="E271" s="339">
        <v>11672732.7882</v>
      </c>
      <c r="F271" s="339">
        <v>15934.840700000001</v>
      </c>
      <c r="G271" s="323">
        <v>9.5500000000000007</v>
      </c>
      <c r="H271" s="336">
        <v>15.1</v>
      </c>
      <c r="I271" s="474">
        <f>G271</f>
        <v>9.5500000000000007</v>
      </c>
      <c r="J271" s="487">
        <f>H271</f>
        <v>15.1</v>
      </c>
      <c r="K271" s="717"/>
      <c r="L271" s="476"/>
      <c r="M271" s="606">
        <f>I271</f>
        <v>9.5500000000000007</v>
      </c>
      <c r="N271" s="497">
        <f>J271</f>
        <v>15.1</v>
      </c>
      <c r="O271" s="321"/>
    </row>
    <row r="272" spans="1:15" ht="16.5" customHeight="1" thickBot="1">
      <c r="A272" s="589">
        <f t="shared" si="39"/>
        <v>54</v>
      </c>
      <c r="B272" s="479" t="s">
        <v>345</v>
      </c>
      <c r="C272" s="329" t="s">
        <v>455</v>
      </c>
      <c r="D272" s="479" t="s">
        <v>385</v>
      </c>
      <c r="E272" s="340">
        <v>1625000</v>
      </c>
      <c r="F272" s="340">
        <v>6450</v>
      </c>
      <c r="G272" s="330">
        <v>1</v>
      </c>
      <c r="H272" s="337">
        <v>2.23</v>
      </c>
      <c r="I272" s="480">
        <f>G272</f>
        <v>1</v>
      </c>
      <c r="J272" s="481">
        <f t="shared" ref="J272" si="43">H272</f>
        <v>2.23</v>
      </c>
      <c r="K272" s="718"/>
      <c r="L272" s="482"/>
      <c r="M272" s="494">
        <f>K272+I272</f>
        <v>1</v>
      </c>
      <c r="N272" s="495">
        <f>L272+J272</f>
        <v>2.23</v>
      </c>
      <c r="O272" s="321" t="s">
        <v>0</v>
      </c>
    </row>
    <row r="273" spans="1:15" ht="16.5" customHeight="1">
      <c r="A273" s="589">
        <f t="shared" si="39"/>
        <v>55</v>
      </c>
      <c r="B273" s="488" t="s">
        <v>347</v>
      </c>
      <c r="C273" s="318" t="s">
        <v>456</v>
      </c>
      <c r="D273" s="612" t="s">
        <v>164</v>
      </c>
      <c r="E273" s="633">
        <v>13992613.993100001</v>
      </c>
      <c r="F273" s="633">
        <v>16210</v>
      </c>
      <c r="G273" s="319">
        <v>14.99</v>
      </c>
      <c r="H273" s="335">
        <v>17.21</v>
      </c>
      <c r="I273" s="508">
        <f>G273</f>
        <v>14.99</v>
      </c>
      <c r="J273" s="509">
        <f>H273</f>
        <v>17.21</v>
      </c>
      <c r="K273" s="720"/>
      <c r="L273" s="634"/>
      <c r="M273" s="500">
        <f>I273</f>
        <v>14.99</v>
      </c>
      <c r="N273" s="501">
        <f>J273</f>
        <v>17.21</v>
      </c>
      <c r="O273" s="321"/>
    </row>
    <row r="274" spans="1:15" ht="16.5" customHeight="1">
      <c r="A274" s="589">
        <f t="shared" si="39"/>
        <v>56</v>
      </c>
      <c r="B274" s="472" t="s">
        <v>347</v>
      </c>
      <c r="C274" s="322" t="s">
        <v>457</v>
      </c>
      <c r="D274" s="472" t="s">
        <v>183</v>
      </c>
      <c r="E274" s="342">
        <v>1907793.882</v>
      </c>
      <c r="F274" s="342">
        <v>5612.1026000000002</v>
      </c>
      <c r="G274" s="315">
        <f>E274/1000000</f>
        <v>1.907793882</v>
      </c>
      <c r="H274" s="473">
        <f>F274/1000</f>
        <v>5.6121026000000001</v>
      </c>
      <c r="I274" s="474">
        <v>0</v>
      </c>
      <c r="J274" s="475">
        <v>0</v>
      </c>
      <c r="K274" s="719"/>
      <c r="L274" s="491"/>
      <c r="M274" s="631">
        <f>K274+I274</f>
        <v>0</v>
      </c>
      <c r="N274" s="632">
        <f>L274+J274</f>
        <v>0</v>
      </c>
      <c r="O274" s="321" t="s">
        <v>0</v>
      </c>
    </row>
    <row r="275" spans="1:15" ht="16.5" customHeight="1">
      <c r="A275" s="589">
        <f t="shared" si="39"/>
        <v>57</v>
      </c>
      <c r="B275" s="485" t="s">
        <v>347</v>
      </c>
      <c r="C275" s="314" t="s">
        <v>458</v>
      </c>
      <c r="D275" s="611" t="s">
        <v>383</v>
      </c>
      <c r="E275" s="339">
        <v>3480370.3772</v>
      </c>
      <c r="F275" s="339">
        <v>7856.1043</v>
      </c>
      <c r="G275" s="323">
        <v>1.28</v>
      </c>
      <c r="H275" s="336">
        <v>2.15</v>
      </c>
      <c r="I275" s="474">
        <f>G275</f>
        <v>1.28</v>
      </c>
      <c r="J275" s="475">
        <f>H275</f>
        <v>2.15</v>
      </c>
      <c r="K275" s="719"/>
      <c r="L275" s="491"/>
      <c r="M275" s="605">
        <f>I275</f>
        <v>1.28</v>
      </c>
      <c r="N275" s="493">
        <f>J275</f>
        <v>2.15</v>
      </c>
      <c r="O275" s="321"/>
    </row>
    <row r="276" spans="1:15" ht="16.5" customHeight="1" thickBot="1">
      <c r="A276" s="589">
        <f t="shared" si="39"/>
        <v>58</v>
      </c>
      <c r="B276" s="479" t="s">
        <v>347</v>
      </c>
      <c r="C276" s="329" t="s">
        <v>459</v>
      </c>
      <c r="D276" s="479" t="s">
        <v>385</v>
      </c>
      <c r="E276" s="340">
        <v>1625000</v>
      </c>
      <c r="F276" s="340">
        <v>6450</v>
      </c>
      <c r="G276" s="330">
        <v>1</v>
      </c>
      <c r="H276" s="337">
        <v>2.23</v>
      </c>
      <c r="I276" s="480">
        <f>G276</f>
        <v>1</v>
      </c>
      <c r="J276" s="481">
        <f t="shared" ref="J276" si="44">H276</f>
        <v>2.23</v>
      </c>
      <c r="K276" s="718"/>
      <c r="L276" s="482"/>
      <c r="M276" s="498">
        <f>K276+I276</f>
        <v>1</v>
      </c>
      <c r="N276" s="499">
        <f>L276+J276</f>
        <v>2.23</v>
      </c>
      <c r="O276" s="321" t="s">
        <v>0</v>
      </c>
    </row>
    <row r="277" spans="1:15" ht="16.5" customHeight="1">
      <c r="A277" s="589">
        <f t="shared" si="39"/>
        <v>59</v>
      </c>
      <c r="B277" s="472" t="s">
        <v>349</v>
      </c>
      <c r="C277" s="318" t="s">
        <v>460</v>
      </c>
      <c r="D277" s="612" t="s">
        <v>164</v>
      </c>
      <c r="E277" s="338">
        <v>13992613.993100001</v>
      </c>
      <c r="F277" s="338">
        <v>16210</v>
      </c>
      <c r="G277" s="319">
        <v>14.99</v>
      </c>
      <c r="H277" s="335">
        <v>17.21</v>
      </c>
      <c r="I277" s="474">
        <f>G277</f>
        <v>14.99</v>
      </c>
      <c r="J277" s="475">
        <f>H277</f>
        <v>17.21</v>
      </c>
      <c r="K277" s="719"/>
      <c r="L277" s="491"/>
      <c r="M277" s="500">
        <f>I277</f>
        <v>14.99</v>
      </c>
      <c r="N277" s="501">
        <f>J277</f>
        <v>17.21</v>
      </c>
      <c r="O277" s="321"/>
    </row>
    <row r="278" spans="1:15" ht="16.5" customHeight="1">
      <c r="A278" s="589">
        <f t="shared" si="39"/>
        <v>60</v>
      </c>
      <c r="B278" s="472" t="s">
        <v>349</v>
      </c>
      <c r="C278" s="322" t="s">
        <v>461</v>
      </c>
      <c r="D278" s="472" t="s">
        <v>183</v>
      </c>
      <c r="E278" s="342">
        <v>1907793.882</v>
      </c>
      <c r="F278" s="342">
        <v>5612.1026000000002</v>
      </c>
      <c r="G278" s="315">
        <f>E278/1000000</f>
        <v>1.907793882</v>
      </c>
      <c r="H278" s="473">
        <f>F278/1000</f>
        <v>5.6121026000000001</v>
      </c>
      <c r="I278" s="474">
        <v>0</v>
      </c>
      <c r="J278" s="475">
        <v>0</v>
      </c>
      <c r="K278" s="719"/>
      <c r="L278" s="491"/>
      <c r="M278" s="492">
        <f>K278+I278</f>
        <v>0</v>
      </c>
      <c r="N278" s="635">
        <f>L278+J278</f>
        <v>0</v>
      </c>
      <c r="O278" s="36" t="s">
        <v>0</v>
      </c>
    </row>
    <row r="279" spans="1:15" ht="16.5" customHeight="1">
      <c r="A279" s="589">
        <f t="shared" si="39"/>
        <v>61</v>
      </c>
      <c r="B279" s="485" t="s">
        <v>349</v>
      </c>
      <c r="C279" s="314" t="s">
        <v>462</v>
      </c>
      <c r="D279" s="611" t="s">
        <v>381</v>
      </c>
      <c r="E279" s="339">
        <v>11672732.7882</v>
      </c>
      <c r="F279" s="339">
        <v>15934.840700000001</v>
      </c>
      <c r="G279" s="323">
        <v>9.5500000000000007</v>
      </c>
      <c r="H279" s="336">
        <v>15.1</v>
      </c>
      <c r="I279" s="474">
        <f>G279</f>
        <v>9.5500000000000007</v>
      </c>
      <c r="J279" s="475">
        <f>H279</f>
        <v>15.1</v>
      </c>
      <c r="K279" s="719"/>
      <c r="L279" s="491"/>
      <c r="M279" s="605">
        <f>I279</f>
        <v>9.5500000000000007</v>
      </c>
      <c r="N279" s="493">
        <f>J279</f>
        <v>15.1</v>
      </c>
      <c r="O279" s="36"/>
    </row>
    <row r="280" spans="1:15" ht="16.5" customHeight="1">
      <c r="A280" s="589">
        <f t="shared" si="39"/>
        <v>62</v>
      </c>
      <c r="B280" s="485" t="s">
        <v>349</v>
      </c>
      <c r="C280" s="314" t="s">
        <v>463</v>
      </c>
      <c r="D280" s="611" t="s">
        <v>383</v>
      </c>
      <c r="E280" s="339">
        <v>3480370.3772</v>
      </c>
      <c r="F280" s="339">
        <v>7856.1043</v>
      </c>
      <c r="G280" s="323">
        <v>1.28</v>
      </c>
      <c r="H280" s="336">
        <v>2.15</v>
      </c>
      <c r="I280" s="474">
        <f>G280</f>
        <v>1.28</v>
      </c>
      <c r="J280" s="475">
        <f>H280</f>
        <v>2.15</v>
      </c>
      <c r="K280" s="719"/>
      <c r="L280" s="491"/>
      <c r="M280" s="605">
        <f>I280</f>
        <v>1.28</v>
      </c>
      <c r="N280" s="493">
        <f>J280</f>
        <v>2.15</v>
      </c>
      <c r="O280" s="36"/>
    </row>
    <row r="281" spans="1:15" ht="16.5" customHeight="1" thickBot="1">
      <c r="A281" s="589">
        <f t="shared" si="39"/>
        <v>63</v>
      </c>
      <c r="B281" s="479" t="s">
        <v>349</v>
      </c>
      <c r="C281" s="329" t="s">
        <v>464</v>
      </c>
      <c r="D281" s="479" t="s">
        <v>385</v>
      </c>
      <c r="E281" s="340">
        <v>1625000</v>
      </c>
      <c r="F281" s="340">
        <v>6450</v>
      </c>
      <c r="G281" s="330">
        <v>1</v>
      </c>
      <c r="H281" s="337">
        <v>2.23</v>
      </c>
      <c r="I281" s="480">
        <f>G281</f>
        <v>1</v>
      </c>
      <c r="J281" s="481">
        <f t="shared" ref="J281" si="45">H281</f>
        <v>2.23</v>
      </c>
      <c r="K281" s="718"/>
      <c r="L281" s="482"/>
      <c r="M281" s="498">
        <f>K281+I281</f>
        <v>1</v>
      </c>
      <c r="N281" s="499">
        <f>L281+J281</f>
        <v>2.23</v>
      </c>
      <c r="O281" s="321" t="s">
        <v>0</v>
      </c>
    </row>
    <row r="282" spans="1:15" ht="16.5" customHeight="1">
      <c r="A282" s="589">
        <f t="shared" si="39"/>
        <v>64</v>
      </c>
      <c r="B282" s="472" t="s">
        <v>351</v>
      </c>
      <c r="C282" s="318" t="s">
        <v>465</v>
      </c>
      <c r="D282" s="612" t="s">
        <v>164</v>
      </c>
      <c r="E282" s="338">
        <v>13992613.993100001</v>
      </c>
      <c r="F282" s="338">
        <v>16210</v>
      </c>
      <c r="G282" s="319">
        <v>14.99</v>
      </c>
      <c r="H282" s="335">
        <v>17.21</v>
      </c>
      <c r="I282" s="474">
        <f>G282</f>
        <v>14.99</v>
      </c>
      <c r="J282" s="475">
        <f>H282</f>
        <v>17.21</v>
      </c>
      <c r="K282" s="719"/>
      <c r="L282" s="502"/>
      <c r="M282" s="500">
        <f>I282</f>
        <v>14.99</v>
      </c>
      <c r="N282" s="501">
        <f>J282</f>
        <v>17.21</v>
      </c>
      <c r="O282" s="321"/>
    </row>
    <row r="283" spans="1:15" ht="16.5" customHeight="1">
      <c r="A283" s="589">
        <f t="shared" si="39"/>
        <v>65</v>
      </c>
      <c r="B283" s="472" t="s">
        <v>351</v>
      </c>
      <c r="C283" s="322" t="s">
        <v>466</v>
      </c>
      <c r="D283" s="472" t="s">
        <v>183</v>
      </c>
      <c r="E283" s="342">
        <v>1907793.882</v>
      </c>
      <c r="F283" s="342">
        <v>5612.1026000000002</v>
      </c>
      <c r="G283" s="315">
        <f>E283/1000000</f>
        <v>1.907793882</v>
      </c>
      <c r="H283" s="473">
        <f>F283/1000</f>
        <v>5.6121026000000001</v>
      </c>
      <c r="I283" s="474">
        <v>0</v>
      </c>
      <c r="J283" s="475">
        <v>0</v>
      </c>
      <c r="K283" s="721"/>
      <c r="L283" s="502"/>
      <c r="M283" s="492">
        <f>K283+I283</f>
        <v>0</v>
      </c>
      <c r="N283" s="635">
        <f>L283+J283</f>
        <v>0</v>
      </c>
      <c r="O283" s="36" t="s">
        <v>0</v>
      </c>
    </row>
    <row r="284" spans="1:15" ht="16.5" customHeight="1">
      <c r="A284" s="589">
        <f t="shared" si="39"/>
        <v>66</v>
      </c>
      <c r="B284" s="485" t="s">
        <v>351</v>
      </c>
      <c r="C284" s="314" t="s">
        <v>467</v>
      </c>
      <c r="D284" s="611" t="s">
        <v>381</v>
      </c>
      <c r="E284" s="339">
        <v>11672732.7882</v>
      </c>
      <c r="F284" s="339">
        <v>15934.840700000001</v>
      </c>
      <c r="G284" s="323">
        <v>9.5500000000000007</v>
      </c>
      <c r="H284" s="336">
        <v>15.1</v>
      </c>
      <c r="I284" s="474">
        <f>G284</f>
        <v>9.5500000000000007</v>
      </c>
      <c r="J284" s="475">
        <f>H284</f>
        <v>15.1</v>
      </c>
      <c r="K284" s="721"/>
      <c r="L284" s="502"/>
      <c r="M284" s="605">
        <f>I284</f>
        <v>9.5500000000000007</v>
      </c>
      <c r="N284" s="493">
        <f>J284</f>
        <v>15.1</v>
      </c>
      <c r="O284" s="36"/>
    </row>
    <row r="285" spans="1:15" ht="16.5" customHeight="1">
      <c r="A285" s="589">
        <f t="shared" ref="A285:A301" si="46">A284+1</f>
        <v>67</v>
      </c>
      <c r="B285" s="485" t="s">
        <v>351</v>
      </c>
      <c r="C285" s="314" t="s">
        <v>468</v>
      </c>
      <c r="D285" s="611" t="s">
        <v>383</v>
      </c>
      <c r="E285" s="339">
        <v>3480370.3772</v>
      </c>
      <c r="F285" s="339">
        <v>7856.1043</v>
      </c>
      <c r="G285" s="323">
        <v>1.28</v>
      </c>
      <c r="H285" s="336">
        <v>2.15</v>
      </c>
      <c r="I285" s="474">
        <f>G285</f>
        <v>1.28</v>
      </c>
      <c r="J285" s="475">
        <f>H285</f>
        <v>2.15</v>
      </c>
      <c r="K285" s="721"/>
      <c r="L285" s="502"/>
      <c r="M285" s="605">
        <f>I285</f>
        <v>1.28</v>
      </c>
      <c r="N285" s="493">
        <f>J285</f>
        <v>2.15</v>
      </c>
      <c r="O285" s="36"/>
    </row>
    <row r="286" spans="1:15" ht="16.5" customHeight="1" thickBot="1">
      <c r="A286" s="589">
        <f t="shared" si="46"/>
        <v>68</v>
      </c>
      <c r="B286" s="479" t="s">
        <v>351</v>
      </c>
      <c r="C286" s="329" t="s">
        <v>469</v>
      </c>
      <c r="D286" s="479" t="s">
        <v>385</v>
      </c>
      <c r="E286" s="340">
        <v>1625000</v>
      </c>
      <c r="F286" s="340">
        <v>6450</v>
      </c>
      <c r="G286" s="330">
        <v>1</v>
      </c>
      <c r="H286" s="337">
        <v>2.23</v>
      </c>
      <c r="I286" s="480">
        <f>G286</f>
        <v>1</v>
      </c>
      <c r="J286" s="481">
        <f t="shared" ref="J286" si="47">H286</f>
        <v>2.23</v>
      </c>
      <c r="K286" s="722"/>
      <c r="L286" s="503"/>
      <c r="M286" s="498">
        <f>K286+I286</f>
        <v>1</v>
      </c>
      <c r="N286" s="499">
        <f>L286+J286</f>
        <v>2.23</v>
      </c>
      <c r="O286" s="321" t="s">
        <v>0</v>
      </c>
    </row>
    <row r="287" spans="1:15" ht="16.5" customHeight="1">
      <c r="A287" s="589">
        <f t="shared" si="46"/>
        <v>69</v>
      </c>
      <c r="B287" s="472" t="s">
        <v>470</v>
      </c>
      <c r="C287" s="318" t="s">
        <v>471</v>
      </c>
      <c r="D287" s="612" t="s">
        <v>164</v>
      </c>
      <c r="E287" s="338">
        <v>13992613.993100001</v>
      </c>
      <c r="F287" s="338">
        <v>16210</v>
      </c>
      <c r="G287" s="319">
        <v>14.99</v>
      </c>
      <c r="H287" s="335">
        <v>17.21</v>
      </c>
      <c r="I287" s="474">
        <f>G287</f>
        <v>14.99</v>
      </c>
      <c r="J287" s="475">
        <f>H287</f>
        <v>17.21</v>
      </c>
      <c r="K287" s="721"/>
      <c r="L287" s="502"/>
      <c r="M287" s="500">
        <f>I287</f>
        <v>14.99</v>
      </c>
      <c r="N287" s="501">
        <f>J287</f>
        <v>17.21</v>
      </c>
      <c r="O287" s="321"/>
    </row>
    <row r="288" spans="1:15" ht="16.5" customHeight="1">
      <c r="A288" s="589">
        <f t="shared" si="46"/>
        <v>70</v>
      </c>
      <c r="B288" s="472" t="s">
        <v>470</v>
      </c>
      <c r="C288" s="322" t="s">
        <v>472</v>
      </c>
      <c r="D288" s="472" t="s">
        <v>183</v>
      </c>
      <c r="E288" s="342">
        <v>1907793.882</v>
      </c>
      <c r="F288" s="342">
        <v>5612.1026000000002</v>
      </c>
      <c r="G288" s="315">
        <f t="shared" ref="G288:G297" si="48">E288/1000000</f>
        <v>1.907793882</v>
      </c>
      <c r="H288" s="473">
        <f>F288/1000</f>
        <v>5.6121026000000001</v>
      </c>
      <c r="I288" s="474">
        <v>0</v>
      </c>
      <c r="J288" s="475">
        <v>0</v>
      </c>
      <c r="K288" s="721"/>
      <c r="L288" s="502"/>
      <c r="M288" s="492">
        <f>K288+I288</f>
        <v>0</v>
      </c>
      <c r="N288" s="635">
        <f>L288+J288</f>
        <v>0</v>
      </c>
      <c r="O288" s="36" t="s">
        <v>0</v>
      </c>
    </row>
    <row r="289" spans="1:15" ht="16.5" customHeight="1">
      <c r="A289" s="589">
        <f t="shared" si="46"/>
        <v>71</v>
      </c>
      <c r="B289" s="485" t="s">
        <v>470</v>
      </c>
      <c r="C289" s="314" t="s">
        <v>473</v>
      </c>
      <c r="D289" s="611" t="s">
        <v>381</v>
      </c>
      <c r="E289" s="339">
        <v>11672732.7882</v>
      </c>
      <c r="F289" s="339">
        <v>15934.840700000001</v>
      </c>
      <c r="G289" s="323">
        <v>9.5500000000000007</v>
      </c>
      <c r="H289" s="336">
        <v>15.1</v>
      </c>
      <c r="I289" s="474">
        <f>G289</f>
        <v>9.5500000000000007</v>
      </c>
      <c r="J289" s="475">
        <f>H289</f>
        <v>15.1</v>
      </c>
      <c r="K289" s="721"/>
      <c r="L289" s="502"/>
      <c r="M289" s="605">
        <f>I289</f>
        <v>9.5500000000000007</v>
      </c>
      <c r="N289" s="493">
        <f>J289</f>
        <v>15.1</v>
      </c>
      <c r="O289" s="36"/>
    </row>
    <row r="290" spans="1:15" ht="16.5" customHeight="1" thickBot="1">
      <c r="A290" s="589">
        <f t="shared" si="46"/>
        <v>72</v>
      </c>
      <c r="B290" s="479" t="s">
        <v>470</v>
      </c>
      <c r="C290" s="329" t="s">
        <v>474</v>
      </c>
      <c r="D290" s="479" t="s">
        <v>385</v>
      </c>
      <c r="E290" s="340">
        <v>1625000</v>
      </c>
      <c r="F290" s="340">
        <v>6450</v>
      </c>
      <c r="G290" s="330">
        <f t="shared" si="48"/>
        <v>1.625</v>
      </c>
      <c r="H290" s="337">
        <f>F290/1000</f>
        <v>6.45</v>
      </c>
      <c r="I290" s="480">
        <v>0</v>
      </c>
      <c r="J290" s="481">
        <v>0</v>
      </c>
      <c r="K290" s="722"/>
      <c r="L290" s="503"/>
      <c r="M290" s="498">
        <f>K290+I290</f>
        <v>0</v>
      </c>
      <c r="N290" s="499">
        <f>L290+J290</f>
        <v>0</v>
      </c>
      <c r="O290" s="36"/>
    </row>
    <row r="291" spans="1:15" ht="15.5">
      <c r="A291" s="589">
        <f t="shared" si="46"/>
        <v>73</v>
      </c>
      <c r="B291" s="472" t="s">
        <v>475</v>
      </c>
      <c r="C291" s="322" t="s">
        <v>476</v>
      </c>
      <c r="D291" s="472" t="s">
        <v>183</v>
      </c>
      <c r="E291" s="342">
        <v>1907793.882</v>
      </c>
      <c r="F291" s="342">
        <v>5612.1026000000002</v>
      </c>
      <c r="G291" s="315">
        <f t="shared" si="48"/>
        <v>1.907793882</v>
      </c>
      <c r="H291" s="473">
        <f>F291/1000</f>
        <v>5.6121026000000001</v>
      </c>
      <c r="I291" s="504">
        <v>0</v>
      </c>
      <c r="J291" s="505">
        <v>0</v>
      </c>
      <c r="K291" s="721"/>
      <c r="L291" s="502"/>
      <c r="M291" s="500">
        <f>K291+I291</f>
        <v>0</v>
      </c>
      <c r="N291" s="501">
        <f>L291+J291</f>
        <v>0</v>
      </c>
      <c r="O291" s="325" t="s">
        <v>0</v>
      </c>
    </row>
    <row r="292" spans="1:15" ht="15.5">
      <c r="A292" s="589">
        <f t="shared" si="46"/>
        <v>74</v>
      </c>
      <c r="B292" s="485" t="s">
        <v>475</v>
      </c>
      <c r="C292" s="314" t="s">
        <v>477</v>
      </c>
      <c r="D292" s="485" t="s">
        <v>381</v>
      </c>
      <c r="E292" s="339">
        <v>11672732.7882</v>
      </c>
      <c r="F292" s="339">
        <v>15934.840700000001</v>
      </c>
      <c r="G292" s="323">
        <v>9.61</v>
      </c>
      <c r="H292" s="336">
        <v>12.23</v>
      </c>
      <c r="I292" s="607">
        <f>G292</f>
        <v>9.61</v>
      </c>
      <c r="J292" s="475">
        <f>H292</f>
        <v>12.23</v>
      </c>
      <c r="K292" s="721"/>
      <c r="L292" s="502"/>
      <c r="M292" s="605">
        <f>I292</f>
        <v>9.61</v>
      </c>
      <c r="N292" s="493">
        <f>J292</f>
        <v>12.23</v>
      </c>
      <c r="O292" s="325"/>
    </row>
    <row r="293" spans="1:15" ht="15.5">
      <c r="A293" s="589">
        <f t="shared" si="46"/>
        <v>75</v>
      </c>
      <c r="B293" s="601" t="s">
        <v>475</v>
      </c>
      <c r="C293" s="328" t="s">
        <v>478</v>
      </c>
      <c r="D293" s="601" t="s">
        <v>189</v>
      </c>
      <c r="E293" s="339">
        <v>1625000</v>
      </c>
      <c r="F293" s="339">
        <v>6450</v>
      </c>
      <c r="G293" s="332">
        <v>44.11</v>
      </c>
      <c r="H293" s="343">
        <v>26.92</v>
      </c>
      <c r="I293" s="607">
        <f>G293</f>
        <v>44.11</v>
      </c>
      <c r="J293" s="475">
        <f>H293</f>
        <v>26.92</v>
      </c>
      <c r="K293" s="721"/>
      <c r="L293" s="502"/>
      <c r="M293" s="605">
        <f>I293</f>
        <v>44.11</v>
      </c>
      <c r="N293" s="493">
        <f>J293</f>
        <v>26.92</v>
      </c>
      <c r="O293" s="325"/>
    </row>
    <row r="294" spans="1:15" ht="16" thickBot="1">
      <c r="A294" s="589">
        <f t="shared" si="46"/>
        <v>76</v>
      </c>
      <c r="B294" s="479" t="s">
        <v>475</v>
      </c>
      <c r="C294" s="327" t="s">
        <v>479</v>
      </c>
      <c r="D294" s="479" t="s">
        <v>385</v>
      </c>
      <c r="E294" s="344">
        <v>1625000</v>
      </c>
      <c r="F294" s="344">
        <v>6450</v>
      </c>
      <c r="G294" s="330">
        <f t="shared" si="48"/>
        <v>1.625</v>
      </c>
      <c r="H294" s="337">
        <f>F294/1000</f>
        <v>6.45</v>
      </c>
      <c r="I294" s="506">
        <v>0</v>
      </c>
      <c r="J294" s="481">
        <v>0</v>
      </c>
      <c r="K294" s="723"/>
      <c r="L294" s="507"/>
      <c r="M294" s="498">
        <f t="shared" ref="M294:N301" si="49">K294+I294</f>
        <v>0</v>
      </c>
      <c r="N294" s="499">
        <f t="shared" si="49"/>
        <v>0</v>
      </c>
      <c r="O294" s="36" t="s">
        <v>0</v>
      </c>
    </row>
    <row r="295" spans="1:15" ht="15.5">
      <c r="A295" s="589">
        <f t="shared" si="46"/>
        <v>77</v>
      </c>
      <c r="B295" s="472" t="s">
        <v>374</v>
      </c>
      <c r="C295" s="322" t="s">
        <v>480</v>
      </c>
      <c r="D295" s="472" t="s">
        <v>481</v>
      </c>
      <c r="E295" s="342">
        <v>4262500</v>
      </c>
      <c r="F295" s="342">
        <v>8600</v>
      </c>
      <c r="G295" s="315">
        <f t="shared" si="48"/>
        <v>4.2625000000000002</v>
      </c>
      <c r="H295" s="473">
        <f>F295/1000</f>
        <v>8.6</v>
      </c>
      <c r="I295" s="508">
        <v>0</v>
      </c>
      <c r="J295" s="509">
        <v>0</v>
      </c>
      <c r="K295" s="724"/>
      <c r="L295" s="510"/>
      <c r="M295" s="500">
        <f t="shared" si="49"/>
        <v>0</v>
      </c>
      <c r="N295" s="501">
        <f t="shared" si="49"/>
        <v>0</v>
      </c>
      <c r="O295" s="36" t="s">
        <v>0</v>
      </c>
    </row>
    <row r="296" spans="1:15" ht="15.5">
      <c r="A296" s="589">
        <f t="shared" si="46"/>
        <v>78</v>
      </c>
      <c r="B296" s="485" t="s">
        <v>374</v>
      </c>
      <c r="C296" s="322" t="s">
        <v>482</v>
      </c>
      <c r="D296" s="472" t="s">
        <v>481</v>
      </c>
      <c r="E296" s="342">
        <v>4809445.1645999998</v>
      </c>
      <c r="F296" s="342">
        <v>8996.5087999999996</v>
      </c>
      <c r="G296" s="315">
        <f t="shared" si="48"/>
        <v>4.8094451645999996</v>
      </c>
      <c r="H296" s="473">
        <f>F296/1000</f>
        <v>8.9965087999999991</v>
      </c>
      <c r="I296" s="474">
        <v>0</v>
      </c>
      <c r="J296" s="475">
        <v>0</v>
      </c>
      <c r="K296" s="724"/>
      <c r="L296" s="510"/>
      <c r="M296" s="496">
        <f t="shared" si="49"/>
        <v>0</v>
      </c>
      <c r="N296" s="511">
        <f t="shared" si="49"/>
        <v>0</v>
      </c>
      <c r="O296" s="36" t="s">
        <v>0</v>
      </c>
    </row>
    <row r="297" spans="1:15" ht="15.5">
      <c r="A297" s="589">
        <f t="shared" si="46"/>
        <v>79</v>
      </c>
      <c r="B297" s="485" t="s">
        <v>374</v>
      </c>
      <c r="C297" s="322" t="s">
        <v>483</v>
      </c>
      <c r="D297" s="472" t="s">
        <v>484</v>
      </c>
      <c r="E297" s="342">
        <v>20580000.000100002</v>
      </c>
      <c r="F297" s="342">
        <v>21700</v>
      </c>
      <c r="G297" s="315">
        <f t="shared" si="48"/>
        <v>20.5800000001</v>
      </c>
      <c r="H297" s="473">
        <f>F297/1000</f>
        <v>21.7</v>
      </c>
      <c r="I297" s="512">
        <v>0</v>
      </c>
      <c r="J297" s="513">
        <v>0</v>
      </c>
      <c r="K297" s="725">
        <f>G297</f>
        <v>20.5800000001</v>
      </c>
      <c r="L297" s="514">
        <f>H297</f>
        <v>21.7</v>
      </c>
      <c r="M297" s="496">
        <f t="shared" si="49"/>
        <v>20.5800000001</v>
      </c>
      <c r="N297" s="511">
        <f t="shared" si="49"/>
        <v>21.7</v>
      </c>
      <c r="O297" s="325" t="s">
        <v>0</v>
      </c>
    </row>
    <row r="298" spans="1:15" ht="15.5">
      <c r="A298" s="589">
        <f t="shared" si="46"/>
        <v>80</v>
      </c>
      <c r="B298" s="485" t="s">
        <v>374</v>
      </c>
      <c r="C298" s="322" t="s">
        <v>190</v>
      </c>
      <c r="D298" s="472" t="s">
        <v>189</v>
      </c>
      <c r="E298" s="342">
        <v>11332750.1798</v>
      </c>
      <c r="F298" s="342">
        <v>13645.000099999999</v>
      </c>
      <c r="G298" s="315">
        <v>11.44</v>
      </c>
      <c r="H298" s="473">
        <v>12.82</v>
      </c>
      <c r="I298" s="512">
        <f>G298</f>
        <v>11.44</v>
      </c>
      <c r="J298" s="513">
        <f>H298</f>
        <v>12.82</v>
      </c>
      <c r="K298" s="726"/>
      <c r="L298" s="515"/>
      <c r="M298" s="496">
        <f t="shared" si="49"/>
        <v>11.44</v>
      </c>
      <c r="N298" s="511">
        <f t="shared" si="49"/>
        <v>12.82</v>
      </c>
      <c r="O298" s="321" t="s">
        <v>0</v>
      </c>
    </row>
    <row r="299" spans="1:15" ht="15.5">
      <c r="A299" s="589">
        <f t="shared" si="46"/>
        <v>81</v>
      </c>
      <c r="B299" s="485" t="s">
        <v>374</v>
      </c>
      <c r="C299" s="314" t="s">
        <v>485</v>
      </c>
      <c r="D299" s="485" t="s">
        <v>486</v>
      </c>
      <c r="E299" s="339">
        <v>8308000</v>
      </c>
      <c r="F299" s="339">
        <v>11560</v>
      </c>
      <c r="G299" s="315">
        <f>E299/1000000</f>
        <v>8.3079999999999998</v>
      </c>
      <c r="H299" s="336">
        <v>10.56</v>
      </c>
      <c r="I299" s="512">
        <f>G299</f>
        <v>8.3079999999999998</v>
      </c>
      <c r="J299" s="513">
        <f>H299</f>
        <v>10.56</v>
      </c>
      <c r="K299" s="727"/>
      <c r="L299" s="516"/>
      <c r="M299" s="496">
        <f t="shared" si="49"/>
        <v>8.3079999999999998</v>
      </c>
      <c r="N299" s="511">
        <f t="shared" si="49"/>
        <v>10.56</v>
      </c>
      <c r="O299" s="321" t="s">
        <v>0</v>
      </c>
    </row>
    <row r="300" spans="1:15" ht="15.5">
      <c r="A300" s="589">
        <f t="shared" si="46"/>
        <v>82</v>
      </c>
      <c r="B300" s="485" t="s">
        <v>374</v>
      </c>
      <c r="C300" s="314" t="s">
        <v>487</v>
      </c>
      <c r="D300" s="485" t="s">
        <v>221</v>
      </c>
      <c r="E300" s="339">
        <v>6732000</v>
      </c>
      <c r="F300" s="339">
        <v>11860</v>
      </c>
      <c r="G300" s="323">
        <f>E300/1000000</f>
        <v>6.7320000000000002</v>
      </c>
      <c r="H300" s="336">
        <v>10.86</v>
      </c>
      <c r="I300" s="512">
        <f>G300</f>
        <v>6.7320000000000002</v>
      </c>
      <c r="J300" s="513">
        <f t="shared" ref="J300" si="50">H300</f>
        <v>10.86</v>
      </c>
      <c r="K300" s="727"/>
      <c r="L300" s="516"/>
      <c r="M300" s="496">
        <f t="shared" si="49"/>
        <v>6.7320000000000002</v>
      </c>
      <c r="N300" s="511">
        <f t="shared" si="49"/>
        <v>10.86</v>
      </c>
      <c r="O300" s="321" t="s">
        <v>0</v>
      </c>
    </row>
    <row r="301" spans="1:15" ht="16" thickBot="1">
      <c r="A301" s="589">
        <f t="shared" si="46"/>
        <v>83</v>
      </c>
      <c r="B301" s="485" t="s">
        <v>374</v>
      </c>
      <c r="C301" s="314" t="s">
        <v>488</v>
      </c>
      <c r="D301" s="485" t="s">
        <v>489</v>
      </c>
      <c r="E301" s="339">
        <v>11040000</v>
      </c>
      <c r="F301" s="339">
        <v>20960</v>
      </c>
      <c r="G301" s="323">
        <f>E301/1000000</f>
        <v>11.04</v>
      </c>
      <c r="H301" s="337">
        <v>15.36</v>
      </c>
      <c r="I301" s="480">
        <f>G301</f>
        <v>11.04</v>
      </c>
      <c r="J301" s="481">
        <f>H301</f>
        <v>15.36</v>
      </c>
      <c r="K301" s="722"/>
      <c r="L301" s="503"/>
      <c r="M301" s="494">
        <f t="shared" si="49"/>
        <v>11.04</v>
      </c>
      <c r="N301" s="495">
        <f t="shared" si="49"/>
        <v>15.36</v>
      </c>
      <c r="O301" s="36"/>
    </row>
    <row r="302" spans="1:15" ht="43.25" customHeight="1" thickBot="1">
      <c r="A302" s="845" t="s">
        <v>600</v>
      </c>
      <c r="B302" s="846"/>
      <c r="C302" s="846"/>
      <c r="D302" s="847"/>
      <c r="E302" s="517"/>
      <c r="F302" s="517"/>
      <c r="G302" s="518">
        <f t="shared" ref="G302:N302" si="51">SUM(G219:G301)</f>
        <v>928.20592869439963</v>
      </c>
      <c r="H302" s="519">
        <f t="shared" si="51"/>
        <v>854.21983180000007</v>
      </c>
      <c r="I302" s="520">
        <f t="shared" si="51"/>
        <v>302.21261399310009</v>
      </c>
      <c r="J302" s="588">
        <f t="shared" si="51"/>
        <v>340.47</v>
      </c>
      <c r="K302" s="728">
        <f t="shared" si="51"/>
        <v>323.98934912430002</v>
      </c>
      <c r="L302" s="529">
        <f t="shared" si="51"/>
        <v>91.745048800000006</v>
      </c>
      <c r="M302" s="521">
        <f t="shared" si="51"/>
        <v>626.20196311739994</v>
      </c>
      <c r="N302" s="522">
        <f t="shared" si="51"/>
        <v>432.21504880000009</v>
      </c>
      <c r="O302" s="36"/>
    </row>
    <row r="303" spans="1:15" ht="15" thickBot="1"/>
    <row r="304" spans="1:15" ht="38" customHeight="1" thickBot="1">
      <c r="A304" s="848" t="s">
        <v>601</v>
      </c>
      <c r="B304" s="849"/>
      <c r="C304" s="849"/>
      <c r="D304" s="850"/>
      <c r="E304" s="523"/>
      <c r="F304" s="523"/>
      <c r="G304" s="524">
        <f t="shared" ref="G304:L304" si="52">G302+G215</f>
        <v>6528.0439431160967</v>
      </c>
      <c r="H304" s="525">
        <f t="shared" si="52"/>
        <v>4280.9785558000021</v>
      </c>
      <c r="I304" s="526">
        <f t="shared" si="52"/>
        <v>1559.0435124705004</v>
      </c>
      <c r="J304" s="527">
        <f t="shared" si="52"/>
        <v>1151.5038580999999</v>
      </c>
      <c r="K304" s="528">
        <f t="shared" si="52"/>
        <v>336.65840310160002</v>
      </c>
      <c r="L304" s="529">
        <f t="shared" si="52"/>
        <v>106.07122560000001</v>
      </c>
      <c r="M304" s="530">
        <f>I304+K304</f>
        <v>1895.7019155721005</v>
      </c>
      <c r="N304" s="531">
        <f>L304+J304</f>
        <v>1257.5750836999998</v>
      </c>
    </row>
    <row r="305" spans="9:10">
      <c r="I305" s="33" t="s">
        <v>0</v>
      </c>
      <c r="J305" s="32" t="s">
        <v>0</v>
      </c>
    </row>
  </sheetData>
  <mergeCells count="14">
    <mergeCell ref="I217:J217"/>
    <mergeCell ref="K217:L217"/>
    <mergeCell ref="M217:N217"/>
    <mergeCell ref="G4:H4"/>
    <mergeCell ref="A5:D5"/>
    <mergeCell ref="G5:H5"/>
    <mergeCell ref="I5:J5"/>
    <mergeCell ref="K5:L5"/>
    <mergeCell ref="M5:N5"/>
    <mergeCell ref="A302:D302"/>
    <mergeCell ref="A304:D304"/>
    <mergeCell ref="A215:D215"/>
    <mergeCell ref="A217:D217"/>
    <mergeCell ref="G217:H217"/>
  </mergeCells>
  <pageMargins left="0.25" right="0.25" top="0.15" bottom="0.15" header="0.3" footer="0.3"/>
  <pageSetup paperSize="9" scale="49" fitToHeight="0" orientation="portrait" horizontalDpi="4294967293" verticalDpi="4294967293" r:id="rId1"/>
  <rowBreaks count="4" manualBreakCount="4">
    <brk id="82" max="13" man="1"/>
    <brk id="145" max="13" man="1"/>
    <brk id="215" max="13" man="1"/>
    <brk id="354" max="2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95A2-F722-47C3-B161-51D005A932E9}">
  <sheetPr>
    <pageSetUpPr fitToPage="1"/>
  </sheetPr>
  <dimension ref="A1:AH193"/>
  <sheetViews>
    <sheetView view="pageBreakPreview" topLeftCell="C85" zoomScale="75" zoomScaleSheetLayoutView="75" workbookViewId="0"/>
  </sheetViews>
  <sheetFormatPr defaultColWidth="9.08984375" defaultRowHeight="14.5" outlineLevelCol="1"/>
  <cols>
    <col min="1" max="1" width="5.453125" style="352" customWidth="1"/>
    <col min="2" max="2" width="10.08984375" style="352" customWidth="1"/>
    <col min="3" max="3" width="11.36328125" style="352" customWidth="1"/>
    <col min="4" max="4" width="47" style="377" customWidth="1"/>
    <col min="5" max="10" width="13" style="352" hidden="1" customWidth="1" outlineLevel="1"/>
    <col min="11" max="11" width="20.453125" style="352" customWidth="1" collapsed="1"/>
    <col min="12" max="12" width="15.6328125" style="352" customWidth="1"/>
    <col min="13" max="13" width="11.6328125" style="352" customWidth="1"/>
    <col min="14" max="14" width="13.453125" style="352" customWidth="1"/>
    <col min="15" max="15" width="9" style="352" customWidth="1"/>
    <col min="16" max="17" width="9.08984375" style="352" customWidth="1"/>
    <col min="18" max="18" width="9" style="352" customWidth="1"/>
    <col min="19" max="20" width="9.08984375" style="352"/>
    <col min="21" max="21" width="10.453125" style="352" customWidth="1"/>
    <col min="22" max="22" width="9.6328125" style="352" customWidth="1"/>
    <col min="23" max="23" width="9.08984375" style="352"/>
    <col min="24" max="24" width="10.6328125" style="352" bestFit="1" customWidth="1"/>
    <col min="25" max="25" width="10.453125" style="352" customWidth="1"/>
    <col min="26" max="26" width="10.36328125" style="352" customWidth="1"/>
    <col min="27" max="27" width="10" style="352" customWidth="1"/>
    <col min="28" max="29" width="10.6328125" style="352" customWidth="1"/>
    <col min="30" max="30" width="10.90625" style="352" customWidth="1"/>
    <col min="31" max="31" width="12" style="352" customWidth="1"/>
    <col min="32" max="32" width="11.36328125" style="352" customWidth="1"/>
    <col min="33" max="16384" width="9.08984375" style="352"/>
  </cols>
  <sheetData>
    <row r="1" spans="1:32" ht="20.25" customHeight="1">
      <c r="A1" s="349" t="s">
        <v>491</v>
      </c>
      <c r="B1" s="349"/>
      <c r="C1" s="349"/>
      <c r="D1" s="350"/>
      <c r="E1" s="351"/>
      <c r="F1" s="351"/>
      <c r="G1" s="351"/>
      <c r="H1" s="351"/>
      <c r="I1" s="351"/>
      <c r="J1" s="351"/>
      <c r="K1" s="351"/>
      <c r="L1" s="351"/>
    </row>
    <row r="2" spans="1:32" ht="20.25" customHeight="1">
      <c r="A2" s="349" t="s">
        <v>70</v>
      </c>
      <c r="B2" s="349"/>
      <c r="C2" s="349"/>
      <c r="D2" s="350"/>
      <c r="E2" s="351"/>
      <c r="F2" s="351"/>
      <c r="G2" s="351"/>
      <c r="H2" s="351"/>
      <c r="I2" s="351"/>
      <c r="J2" s="351"/>
      <c r="K2" s="351"/>
      <c r="L2" s="351"/>
    </row>
    <row r="3" spans="1:32" ht="20.25" customHeight="1">
      <c r="A3" s="349" t="s">
        <v>71</v>
      </c>
      <c r="B3" s="349"/>
      <c r="C3" s="349"/>
      <c r="D3" s="350"/>
      <c r="E3" s="351"/>
      <c r="F3" s="351"/>
      <c r="G3" s="351"/>
      <c r="H3" s="351"/>
      <c r="I3" s="351"/>
      <c r="J3" s="351"/>
      <c r="K3" s="351"/>
      <c r="L3" s="351"/>
    </row>
    <row r="4" spans="1:32" ht="20.25" customHeight="1" thickBot="1">
      <c r="A4" s="349" t="s">
        <v>655</v>
      </c>
      <c r="B4" s="349"/>
      <c r="C4" s="349"/>
      <c r="D4" s="350"/>
      <c r="E4" s="351"/>
      <c r="F4" s="351"/>
      <c r="G4" s="351"/>
      <c r="H4" s="351"/>
      <c r="I4" s="351"/>
      <c r="J4" s="351"/>
      <c r="K4" s="351"/>
      <c r="L4" s="351"/>
    </row>
    <row r="5" spans="1:32" ht="69" customHeight="1" thickBot="1">
      <c r="A5" s="882" t="s">
        <v>602</v>
      </c>
      <c r="B5" s="883"/>
      <c r="C5" s="883"/>
      <c r="D5" s="883"/>
      <c r="E5" s="532"/>
      <c r="F5" s="532"/>
      <c r="G5" s="532"/>
      <c r="H5" s="532"/>
      <c r="I5" s="532"/>
      <c r="J5" s="532"/>
      <c r="K5" s="533" t="s">
        <v>492</v>
      </c>
      <c r="L5" s="534" t="s">
        <v>493</v>
      </c>
      <c r="M5" s="884" t="s">
        <v>377</v>
      </c>
      <c r="N5" s="885"/>
      <c r="O5" s="872">
        <v>44713</v>
      </c>
      <c r="P5" s="873"/>
      <c r="Q5" s="872">
        <v>44743</v>
      </c>
      <c r="R5" s="873"/>
      <c r="S5" s="872">
        <v>44774</v>
      </c>
      <c r="T5" s="873"/>
      <c r="U5" s="872">
        <v>44805</v>
      </c>
      <c r="V5" s="873"/>
      <c r="W5" s="872">
        <v>44835</v>
      </c>
      <c r="X5" s="873"/>
      <c r="Y5" s="872">
        <v>44866</v>
      </c>
      <c r="Z5" s="873"/>
      <c r="AA5" s="874" t="s">
        <v>656</v>
      </c>
      <c r="AB5" s="873"/>
      <c r="AC5" s="875" t="s">
        <v>657</v>
      </c>
      <c r="AD5" s="876"/>
      <c r="AE5" s="877" t="s">
        <v>490</v>
      </c>
      <c r="AF5" s="878"/>
    </row>
    <row r="6" spans="1:32" ht="17.25" customHeight="1" thickBot="1">
      <c r="A6" s="353" t="s">
        <v>197</v>
      </c>
      <c r="B6" s="354" t="s">
        <v>73</v>
      </c>
      <c r="C6" s="357" t="s">
        <v>74</v>
      </c>
      <c r="D6" s="355" t="s">
        <v>198</v>
      </c>
      <c r="E6" s="356"/>
      <c r="F6" s="354"/>
      <c r="G6" s="354"/>
      <c r="H6" s="354"/>
      <c r="I6" s="354"/>
      <c r="J6" s="354"/>
      <c r="K6" s="357" t="s">
        <v>201</v>
      </c>
      <c r="L6" s="358" t="s">
        <v>202</v>
      </c>
      <c r="M6" s="535" t="s">
        <v>201</v>
      </c>
      <c r="N6" s="536" t="s">
        <v>202</v>
      </c>
      <c r="O6" s="537" t="s">
        <v>201</v>
      </c>
      <c r="P6" s="538" t="s">
        <v>202</v>
      </c>
      <c r="Q6" s="537" t="s">
        <v>201</v>
      </c>
      <c r="R6" s="538" t="s">
        <v>202</v>
      </c>
      <c r="S6" s="537" t="s">
        <v>201</v>
      </c>
      <c r="T6" s="538" t="s">
        <v>202</v>
      </c>
      <c r="U6" s="537" t="s">
        <v>201</v>
      </c>
      <c r="V6" s="538" t="s">
        <v>202</v>
      </c>
      <c r="W6" s="539" t="s">
        <v>201</v>
      </c>
      <c r="X6" s="538" t="s">
        <v>202</v>
      </c>
      <c r="Y6" s="359" t="s">
        <v>201</v>
      </c>
      <c r="Z6" s="357" t="s">
        <v>202</v>
      </c>
      <c r="AA6" s="359" t="s">
        <v>201</v>
      </c>
      <c r="AB6" s="358" t="s">
        <v>202</v>
      </c>
      <c r="AC6" s="682" t="s">
        <v>201</v>
      </c>
      <c r="AD6" s="683" t="s">
        <v>202</v>
      </c>
      <c r="AE6" s="684" t="s">
        <v>201</v>
      </c>
      <c r="AF6" s="540" t="s">
        <v>202</v>
      </c>
    </row>
    <row r="7" spans="1:32" s="554" customFormat="1" ht="17.25" customHeight="1">
      <c r="A7" s="541">
        <v>1</v>
      </c>
      <c r="B7" s="542" t="s">
        <v>203</v>
      </c>
      <c r="C7" s="542" t="s">
        <v>494</v>
      </c>
      <c r="D7" s="543" t="s">
        <v>495</v>
      </c>
      <c r="E7" s="544"/>
      <c r="F7" s="545"/>
      <c r="G7" s="545">
        <v>40765873.397299998</v>
      </c>
      <c r="H7" s="545">
        <v>30962.376499999998</v>
      </c>
      <c r="I7" s="545"/>
      <c r="J7" s="545"/>
      <c r="K7" s="546">
        <f t="shared" ref="K7:K26" si="0">G7/1000000</f>
        <v>40.765873397299998</v>
      </c>
      <c r="L7" s="547">
        <f t="shared" ref="L7:L32" si="1">H7/1000</f>
        <v>30.962376499999998</v>
      </c>
      <c r="M7" s="548">
        <v>0</v>
      </c>
      <c r="N7" s="549">
        <v>0</v>
      </c>
      <c r="O7" s="550"/>
      <c r="P7" s="551"/>
      <c r="Q7" s="552"/>
      <c r="R7" s="551"/>
      <c r="S7" s="552"/>
      <c r="T7" s="551"/>
      <c r="U7" s="552"/>
      <c r="V7" s="551"/>
      <c r="W7" s="550"/>
      <c r="X7" s="551"/>
      <c r="Y7" s="552"/>
      <c r="Z7" s="551"/>
      <c r="AA7" s="685">
        <v>0</v>
      </c>
      <c r="AB7" s="686">
        <v>0</v>
      </c>
      <c r="AC7" s="687">
        <v>0</v>
      </c>
      <c r="AD7" s="688">
        <v>0</v>
      </c>
      <c r="AE7" s="689">
        <f>M7+AA7</f>
        <v>0</v>
      </c>
      <c r="AF7" s="553">
        <f t="shared" ref="AF7" si="2">AB7+N7</f>
        <v>0</v>
      </c>
    </row>
    <row r="8" spans="1:32" ht="17.25" customHeight="1">
      <c r="A8" s="360">
        <f>A7+1</f>
        <v>2</v>
      </c>
      <c r="B8" s="174" t="s">
        <v>79</v>
      </c>
      <c r="C8" s="174" t="s">
        <v>496</v>
      </c>
      <c r="D8" s="362" t="s">
        <v>497</v>
      </c>
      <c r="E8" s="363"/>
      <c r="F8" s="361"/>
      <c r="G8" s="361"/>
      <c r="H8" s="361"/>
      <c r="I8" s="361">
        <f>378095161-140426617.823</f>
        <v>237668543.17699999</v>
      </c>
      <c r="J8" s="361">
        <f>346908.9319-41000-143425.9792</f>
        <v>162482.95270000002</v>
      </c>
      <c r="K8" s="364">
        <v>116.42</v>
      </c>
      <c r="L8" s="365">
        <v>90.04</v>
      </c>
      <c r="M8" s="555">
        <f>O8+Q8+S8+U8+W8+Y8+AA8</f>
        <v>116.42</v>
      </c>
      <c r="N8" s="556">
        <f>P8+R8+T8+V8+X8+Z8+AB8</f>
        <v>90.04</v>
      </c>
      <c r="O8" s="557"/>
      <c r="P8" s="367"/>
      <c r="Q8" s="558"/>
      <c r="R8" s="367"/>
      <c r="S8" s="558"/>
      <c r="T8" s="367"/>
      <c r="U8" s="366">
        <f t="shared" ref="U8:V11" si="3">K8</f>
        <v>116.42</v>
      </c>
      <c r="V8" s="367">
        <f t="shared" si="3"/>
        <v>90.04</v>
      </c>
      <c r="W8" s="557"/>
      <c r="X8" s="367"/>
      <c r="Y8" s="558"/>
      <c r="Z8" s="367"/>
      <c r="AA8" s="690">
        <v>0</v>
      </c>
      <c r="AB8" s="365">
        <v>0</v>
      </c>
      <c r="AC8" s="691">
        <v>0</v>
      </c>
      <c r="AD8" s="692">
        <v>0</v>
      </c>
      <c r="AE8" s="693">
        <f>AC8+M8</f>
        <v>116.42</v>
      </c>
      <c r="AF8" s="559">
        <f>AD8+N8</f>
        <v>90.04</v>
      </c>
    </row>
    <row r="9" spans="1:32" ht="18.75" customHeight="1">
      <c r="A9" s="360">
        <f t="shared" ref="A9:A72" si="4">A8+1</f>
        <v>3</v>
      </c>
      <c r="B9" s="174" t="s">
        <v>79</v>
      </c>
      <c r="C9" s="174" t="s">
        <v>498</v>
      </c>
      <c r="D9" s="362" t="s">
        <v>499</v>
      </c>
      <c r="E9" s="363"/>
      <c r="F9" s="361"/>
      <c r="G9" s="361">
        <f>140426617.823-11195309.3993</f>
        <v>129231308.42370002</v>
      </c>
      <c r="H9" s="361">
        <f>143425.9792-17518.102</f>
        <v>125907.8772</v>
      </c>
      <c r="I9" s="361"/>
      <c r="J9" s="361"/>
      <c r="K9" s="364">
        <v>145.22999999999999</v>
      </c>
      <c r="L9" s="365">
        <v>103.31</v>
      </c>
      <c r="M9" s="555">
        <f t="shared" ref="M9:M22" si="5">O9+Q9+S9+U9+W9+Y9+AA9</f>
        <v>145.22999999999999</v>
      </c>
      <c r="N9" s="556">
        <f t="shared" ref="N9:N22" si="6">P9+R9+T9+V9+X9+Z9+AB9</f>
        <v>103.31</v>
      </c>
      <c r="O9" s="557"/>
      <c r="P9" s="367"/>
      <c r="Q9" s="558"/>
      <c r="R9" s="367"/>
      <c r="S9" s="558"/>
      <c r="T9" s="367"/>
      <c r="U9" s="366">
        <f t="shared" si="3"/>
        <v>145.22999999999999</v>
      </c>
      <c r="V9" s="367">
        <f t="shared" si="3"/>
        <v>103.31</v>
      </c>
      <c r="W9" s="557"/>
      <c r="X9" s="367"/>
      <c r="Y9" s="558"/>
      <c r="Z9" s="367"/>
      <c r="AA9" s="690">
        <v>0</v>
      </c>
      <c r="AB9" s="365">
        <v>0</v>
      </c>
      <c r="AC9" s="691">
        <v>0</v>
      </c>
      <c r="AD9" s="692">
        <v>0</v>
      </c>
      <c r="AE9" s="693">
        <f t="shared" ref="AE9:AE72" si="7">AC9+M9</f>
        <v>145.22999999999999</v>
      </c>
      <c r="AF9" s="559">
        <f t="shared" ref="AF9:AF72" si="8">AD9+N9</f>
        <v>103.31</v>
      </c>
    </row>
    <row r="10" spans="1:32" ht="18.75" customHeight="1">
      <c r="A10" s="360">
        <f t="shared" si="4"/>
        <v>4</v>
      </c>
      <c r="B10" s="174" t="s">
        <v>79</v>
      </c>
      <c r="C10" s="174" t="s">
        <v>500</v>
      </c>
      <c r="D10" s="362" t="s">
        <v>501</v>
      </c>
      <c r="E10" s="363"/>
      <c r="F10" s="361"/>
      <c r="G10" s="361">
        <f>140426617.823-11195309.3993</f>
        <v>129231308.42370002</v>
      </c>
      <c r="H10" s="361">
        <f>143425.9792-17518.102</f>
        <v>125907.8772</v>
      </c>
      <c r="I10" s="361"/>
      <c r="J10" s="361"/>
      <c r="K10" s="364">
        <v>16.059999999999999</v>
      </c>
      <c r="L10" s="365">
        <v>12.51</v>
      </c>
      <c r="M10" s="555">
        <f t="shared" si="5"/>
        <v>16.059999999999999</v>
      </c>
      <c r="N10" s="556">
        <f t="shared" si="6"/>
        <v>12.51</v>
      </c>
      <c r="O10" s="557"/>
      <c r="P10" s="367"/>
      <c r="Q10" s="558"/>
      <c r="R10" s="367"/>
      <c r="S10" s="558"/>
      <c r="T10" s="367"/>
      <c r="U10" s="366">
        <f t="shared" si="3"/>
        <v>16.059999999999999</v>
      </c>
      <c r="V10" s="367">
        <f t="shared" si="3"/>
        <v>12.51</v>
      </c>
      <c r="W10" s="557"/>
      <c r="X10" s="367"/>
      <c r="Y10" s="558"/>
      <c r="Z10" s="367"/>
      <c r="AA10" s="690"/>
      <c r="AB10" s="365"/>
      <c r="AC10" s="691"/>
      <c r="AD10" s="692"/>
      <c r="AE10" s="693">
        <f t="shared" si="7"/>
        <v>16.059999999999999</v>
      </c>
      <c r="AF10" s="559">
        <f t="shared" si="8"/>
        <v>12.51</v>
      </c>
    </row>
    <row r="11" spans="1:32" ht="18.75" customHeight="1">
      <c r="A11" s="360">
        <f t="shared" si="4"/>
        <v>5</v>
      </c>
      <c r="B11" s="174" t="s">
        <v>79</v>
      </c>
      <c r="C11" s="174" t="s">
        <v>502</v>
      </c>
      <c r="D11" s="362" t="s">
        <v>503</v>
      </c>
      <c r="E11" s="363"/>
      <c r="F11" s="361"/>
      <c r="G11" s="30">
        <v>43519603.988600001</v>
      </c>
      <c r="H11" s="30">
        <v>34572.178599999999</v>
      </c>
      <c r="I11" s="361"/>
      <c r="J11" s="361"/>
      <c r="K11" s="364">
        <v>45.52</v>
      </c>
      <c r="L11" s="365">
        <v>34.57</v>
      </c>
      <c r="M11" s="555">
        <f t="shared" si="5"/>
        <v>45.52</v>
      </c>
      <c r="N11" s="556">
        <f t="shared" si="6"/>
        <v>34.57</v>
      </c>
      <c r="O11" s="557"/>
      <c r="P11" s="367"/>
      <c r="Q11" s="558"/>
      <c r="R11" s="367"/>
      <c r="S11" s="558"/>
      <c r="T11" s="367"/>
      <c r="U11" s="366">
        <f t="shared" si="3"/>
        <v>45.52</v>
      </c>
      <c r="V11" s="367">
        <f t="shared" si="3"/>
        <v>34.57</v>
      </c>
      <c r="W11" s="557"/>
      <c r="X11" s="367"/>
      <c r="Y11" s="558"/>
      <c r="Z11" s="367"/>
      <c r="AA11" s="690"/>
      <c r="AB11" s="365"/>
      <c r="AC11" s="691"/>
      <c r="AD11" s="692"/>
      <c r="AE11" s="693">
        <f t="shared" si="7"/>
        <v>45.52</v>
      </c>
      <c r="AF11" s="559">
        <f t="shared" si="8"/>
        <v>34.57</v>
      </c>
    </row>
    <row r="12" spans="1:32" ht="17.25" customHeight="1">
      <c r="A12" s="360">
        <f t="shared" si="4"/>
        <v>6</v>
      </c>
      <c r="B12" s="174" t="s">
        <v>79</v>
      </c>
      <c r="C12" s="174" t="s">
        <v>603</v>
      </c>
      <c r="D12" s="362" t="s">
        <v>604</v>
      </c>
      <c r="E12" s="363"/>
      <c r="F12" s="361"/>
      <c r="G12" s="361">
        <v>14991477.2601</v>
      </c>
      <c r="H12" s="361">
        <v>17198.058799999999</v>
      </c>
      <c r="I12" s="361"/>
      <c r="J12" s="361"/>
      <c r="K12" s="364">
        <f t="shared" si="0"/>
        <v>14.9914772601</v>
      </c>
      <c r="L12" s="365">
        <f t="shared" si="1"/>
        <v>17.198058799999998</v>
      </c>
      <c r="M12" s="555">
        <f t="shared" si="5"/>
        <v>14.9914772601</v>
      </c>
      <c r="N12" s="556">
        <f t="shared" si="6"/>
        <v>17.198058799999998</v>
      </c>
      <c r="O12" s="557"/>
      <c r="P12" s="367"/>
      <c r="Q12" s="558"/>
      <c r="R12" s="367"/>
      <c r="S12" s="558"/>
      <c r="T12" s="367"/>
      <c r="U12" s="558"/>
      <c r="V12" s="367"/>
      <c r="W12" s="557"/>
      <c r="X12" s="367"/>
      <c r="Y12" s="558"/>
      <c r="Z12" s="367"/>
      <c r="AA12" s="690">
        <f>K12</f>
        <v>14.9914772601</v>
      </c>
      <c r="AB12" s="365">
        <f>L12</f>
        <v>17.198058799999998</v>
      </c>
      <c r="AC12" s="691">
        <v>0</v>
      </c>
      <c r="AD12" s="692">
        <v>0</v>
      </c>
      <c r="AE12" s="693">
        <f t="shared" si="7"/>
        <v>14.9914772601</v>
      </c>
      <c r="AF12" s="559">
        <f t="shared" si="8"/>
        <v>17.198058799999998</v>
      </c>
    </row>
    <row r="13" spans="1:32" ht="17.25" customHeight="1">
      <c r="A13" s="360">
        <f t="shared" si="4"/>
        <v>7</v>
      </c>
      <c r="B13" s="174" t="s">
        <v>79</v>
      </c>
      <c r="C13" s="174" t="s">
        <v>167</v>
      </c>
      <c r="D13" s="362" t="s">
        <v>504</v>
      </c>
      <c r="E13" s="363"/>
      <c r="F13" s="361"/>
      <c r="G13" s="30">
        <v>112532276.8962</v>
      </c>
      <c r="H13" s="30">
        <v>64912.188900000001</v>
      </c>
      <c r="I13" s="361"/>
      <c r="J13" s="361"/>
      <c r="K13" s="364">
        <f t="shared" si="0"/>
        <v>112.5322768962</v>
      </c>
      <c r="L13" s="365">
        <f t="shared" si="1"/>
        <v>64.912188900000004</v>
      </c>
      <c r="M13" s="555">
        <f t="shared" si="5"/>
        <v>112.5322768962</v>
      </c>
      <c r="N13" s="556">
        <f t="shared" si="6"/>
        <v>64.912188900000004</v>
      </c>
      <c r="O13" s="557"/>
      <c r="P13" s="367"/>
      <c r="Q13" s="558"/>
      <c r="R13" s="367"/>
      <c r="S13" s="558"/>
      <c r="T13" s="367"/>
      <c r="U13" s="558"/>
      <c r="V13" s="367"/>
      <c r="W13" s="557"/>
      <c r="X13" s="367">
        <f>L13</f>
        <v>64.912188900000004</v>
      </c>
      <c r="Y13" s="366">
        <f>K13</f>
        <v>112.5322768962</v>
      </c>
      <c r="Z13" s="367"/>
      <c r="AA13" s="690"/>
      <c r="AB13" s="365">
        <v>0</v>
      </c>
      <c r="AC13" s="691"/>
      <c r="AD13" s="692">
        <v>0</v>
      </c>
      <c r="AE13" s="693">
        <f t="shared" si="7"/>
        <v>112.5322768962</v>
      </c>
      <c r="AF13" s="559">
        <f t="shared" si="8"/>
        <v>64.912188900000004</v>
      </c>
    </row>
    <row r="14" spans="1:32" ht="17.25" customHeight="1">
      <c r="A14" s="360">
        <f t="shared" si="4"/>
        <v>8</v>
      </c>
      <c r="B14" s="174" t="s">
        <v>79</v>
      </c>
      <c r="C14" s="174" t="s">
        <v>505</v>
      </c>
      <c r="D14" s="362" t="s">
        <v>506</v>
      </c>
      <c r="E14" s="363"/>
      <c r="F14" s="361"/>
      <c r="G14" s="30">
        <v>9028115.4691000003</v>
      </c>
      <c r="H14" s="361">
        <v>12880.933300000001</v>
      </c>
      <c r="I14" s="361"/>
      <c r="J14" s="361"/>
      <c r="K14" s="364">
        <v>9.0299999999999994</v>
      </c>
      <c r="L14" s="365">
        <v>11.04</v>
      </c>
      <c r="M14" s="555">
        <f t="shared" si="5"/>
        <v>9.0299999999999994</v>
      </c>
      <c r="N14" s="556">
        <f t="shared" si="6"/>
        <v>11.04</v>
      </c>
      <c r="O14" s="557"/>
      <c r="P14" s="367"/>
      <c r="Q14" s="558"/>
      <c r="R14" s="367"/>
      <c r="S14" s="558"/>
      <c r="T14" s="367"/>
      <c r="U14" s="558"/>
      <c r="V14" s="367"/>
      <c r="W14" s="366">
        <f>K14</f>
        <v>9.0299999999999994</v>
      </c>
      <c r="X14" s="367">
        <f>L14</f>
        <v>11.04</v>
      </c>
      <c r="Y14" s="558"/>
      <c r="Z14" s="367"/>
      <c r="AA14" s="690">
        <v>0</v>
      </c>
      <c r="AB14" s="365">
        <v>0</v>
      </c>
      <c r="AC14" s="691">
        <v>0</v>
      </c>
      <c r="AD14" s="692">
        <v>0</v>
      </c>
      <c r="AE14" s="693">
        <f t="shared" si="7"/>
        <v>9.0299999999999994</v>
      </c>
      <c r="AF14" s="559">
        <f t="shared" si="8"/>
        <v>11.04</v>
      </c>
    </row>
    <row r="15" spans="1:32" ht="17.25" customHeight="1">
      <c r="A15" s="360">
        <f t="shared" si="4"/>
        <v>9</v>
      </c>
      <c r="B15" s="174" t="s">
        <v>79</v>
      </c>
      <c r="C15" s="174" t="s">
        <v>507</v>
      </c>
      <c r="D15" s="362" t="s">
        <v>508</v>
      </c>
      <c r="E15" s="363"/>
      <c r="F15" s="361"/>
      <c r="G15" s="30">
        <v>47940254.579000004</v>
      </c>
      <c r="H15" s="30">
        <v>27003.1721</v>
      </c>
      <c r="I15" s="361"/>
      <c r="J15" s="361"/>
      <c r="K15" s="364">
        <f t="shared" si="0"/>
        <v>47.940254579000005</v>
      </c>
      <c r="L15" s="365">
        <f t="shared" si="1"/>
        <v>27.0031721</v>
      </c>
      <c r="M15" s="555">
        <f t="shared" si="5"/>
        <v>47.940254579000005</v>
      </c>
      <c r="N15" s="556">
        <f t="shared" si="6"/>
        <v>27.0031721</v>
      </c>
      <c r="O15" s="557"/>
      <c r="P15" s="367"/>
      <c r="Q15" s="558"/>
      <c r="R15" s="367"/>
      <c r="S15" s="558"/>
      <c r="T15" s="367"/>
      <c r="U15" s="558"/>
      <c r="V15" s="367"/>
      <c r="W15" s="366">
        <f>K15</f>
        <v>47.940254579000005</v>
      </c>
      <c r="X15" s="367">
        <f>L15</f>
        <v>27.0031721</v>
      </c>
      <c r="Y15" s="558"/>
      <c r="Z15" s="367"/>
      <c r="AA15" s="690">
        <v>0</v>
      </c>
      <c r="AB15" s="365">
        <v>0</v>
      </c>
      <c r="AC15" s="691">
        <v>0</v>
      </c>
      <c r="AD15" s="692">
        <v>0</v>
      </c>
      <c r="AE15" s="693">
        <f t="shared" si="7"/>
        <v>47.940254579000005</v>
      </c>
      <c r="AF15" s="559">
        <f t="shared" si="8"/>
        <v>27.0031721</v>
      </c>
    </row>
    <row r="16" spans="1:32" ht="17.25" customHeight="1">
      <c r="A16" s="360">
        <f t="shared" si="4"/>
        <v>10</v>
      </c>
      <c r="B16" s="174" t="s">
        <v>79</v>
      </c>
      <c r="C16" s="174" t="s">
        <v>509</v>
      </c>
      <c r="D16" s="362" t="s">
        <v>205</v>
      </c>
      <c r="E16" s="363"/>
      <c r="F16" s="361"/>
      <c r="G16" s="30">
        <v>18276880.357799999</v>
      </c>
      <c r="H16" s="30">
        <v>15211.9663</v>
      </c>
      <c r="I16" s="361"/>
      <c r="J16" s="361"/>
      <c r="K16" s="364">
        <f t="shared" si="0"/>
        <v>18.2768803578</v>
      </c>
      <c r="L16" s="365">
        <f t="shared" si="1"/>
        <v>15.2119663</v>
      </c>
      <c r="M16" s="555">
        <f t="shared" si="5"/>
        <v>18.2768803578</v>
      </c>
      <c r="N16" s="556">
        <f t="shared" si="6"/>
        <v>15.2119663</v>
      </c>
      <c r="O16" s="557"/>
      <c r="P16" s="367"/>
      <c r="Q16" s="558"/>
      <c r="R16" s="367"/>
      <c r="S16" s="366"/>
      <c r="T16" s="367"/>
      <c r="U16" s="366">
        <f>K16</f>
        <v>18.2768803578</v>
      </c>
      <c r="V16" s="367">
        <f>L16</f>
        <v>15.2119663</v>
      </c>
      <c r="W16" s="557"/>
      <c r="X16" s="367"/>
      <c r="Y16" s="558"/>
      <c r="Z16" s="367"/>
      <c r="AA16" s="690">
        <v>0</v>
      </c>
      <c r="AB16" s="365">
        <v>0</v>
      </c>
      <c r="AC16" s="691">
        <v>0</v>
      </c>
      <c r="AD16" s="692">
        <v>0</v>
      </c>
      <c r="AE16" s="693">
        <f t="shared" si="7"/>
        <v>18.2768803578</v>
      </c>
      <c r="AF16" s="559">
        <f t="shared" si="8"/>
        <v>15.2119663</v>
      </c>
    </row>
    <row r="17" spans="1:34" s="554" customFormat="1" ht="17.25" customHeight="1">
      <c r="A17" s="360">
        <f t="shared" si="4"/>
        <v>11</v>
      </c>
      <c r="B17" s="560" t="s">
        <v>79</v>
      </c>
      <c r="C17" s="560" t="s">
        <v>510</v>
      </c>
      <c r="D17" s="561" t="s">
        <v>511</v>
      </c>
      <c r="E17" s="562"/>
      <c r="F17" s="563"/>
      <c r="G17" s="563">
        <v>24634561.262499999</v>
      </c>
      <c r="H17" s="563">
        <v>16601.826700000001</v>
      </c>
      <c r="I17" s="563">
        <v>24256884.4921</v>
      </c>
      <c r="J17" s="563">
        <v>20701.162799999998</v>
      </c>
      <c r="K17" s="564">
        <v>24.63</v>
      </c>
      <c r="L17" s="565">
        <v>16.600000000000001</v>
      </c>
      <c r="M17" s="555">
        <f t="shared" si="5"/>
        <v>24.63</v>
      </c>
      <c r="N17" s="556">
        <f t="shared" si="6"/>
        <v>16.600000000000001</v>
      </c>
      <c r="O17" s="566"/>
      <c r="P17" s="567"/>
      <c r="Q17" s="568"/>
      <c r="R17" s="567"/>
      <c r="S17" s="568"/>
      <c r="T17" s="567"/>
      <c r="U17" s="568"/>
      <c r="V17" s="567"/>
      <c r="W17" s="566"/>
      <c r="X17" s="567"/>
      <c r="Y17" s="568"/>
      <c r="Z17" s="567"/>
      <c r="AA17" s="690">
        <f t="shared" ref="AA17:AB19" si="9">K17</f>
        <v>24.63</v>
      </c>
      <c r="AB17" s="365">
        <f t="shared" si="9"/>
        <v>16.600000000000001</v>
      </c>
      <c r="AC17" s="691">
        <v>0</v>
      </c>
      <c r="AD17" s="692">
        <v>0</v>
      </c>
      <c r="AE17" s="693">
        <f t="shared" si="7"/>
        <v>24.63</v>
      </c>
      <c r="AF17" s="559">
        <f t="shared" si="8"/>
        <v>16.600000000000001</v>
      </c>
    </row>
    <row r="18" spans="1:34" s="554" customFormat="1" ht="17.25" customHeight="1">
      <c r="A18" s="360">
        <f t="shared" si="4"/>
        <v>12</v>
      </c>
      <c r="B18" s="560" t="s">
        <v>79</v>
      </c>
      <c r="C18" s="560" t="s">
        <v>512</v>
      </c>
      <c r="D18" s="561" t="s">
        <v>513</v>
      </c>
      <c r="E18" s="562"/>
      <c r="F18" s="563"/>
      <c r="G18" s="563">
        <v>1920000.0009000001</v>
      </c>
      <c r="H18" s="563">
        <v>4663.2002000000002</v>
      </c>
      <c r="I18" s="563"/>
      <c r="J18" s="563"/>
      <c r="K18" s="564">
        <f t="shared" si="0"/>
        <v>1.9200000009</v>
      </c>
      <c r="L18" s="565">
        <f t="shared" si="1"/>
        <v>4.6632002000000004</v>
      </c>
      <c r="M18" s="555">
        <f t="shared" si="5"/>
        <v>1.9200000009</v>
      </c>
      <c r="N18" s="556">
        <f t="shared" si="6"/>
        <v>4.6632002000000004</v>
      </c>
      <c r="O18" s="566"/>
      <c r="P18" s="567"/>
      <c r="Q18" s="568"/>
      <c r="R18" s="567"/>
      <c r="S18" s="568"/>
      <c r="T18" s="567"/>
      <c r="U18" s="568"/>
      <c r="V18" s="567"/>
      <c r="W18" s="566"/>
      <c r="X18" s="567"/>
      <c r="Y18" s="568"/>
      <c r="Z18" s="567"/>
      <c r="AA18" s="690">
        <f t="shared" si="9"/>
        <v>1.9200000009</v>
      </c>
      <c r="AB18" s="365">
        <f t="shared" si="9"/>
        <v>4.6632002000000004</v>
      </c>
      <c r="AC18" s="691">
        <v>0</v>
      </c>
      <c r="AD18" s="692">
        <v>0</v>
      </c>
      <c r="AE18" s="693">
        <f t="shared" si="7"/>
        <v>1.9200000009</v>
      </c>
      <c r="AF18" s="559">
        <f t="shared" si="8"/>
        <v>4.6632002000000004</v>
      </c>
    </row>
    <row r="19" spans="1:34" s="554" customFormat="1" ht="17.25" customHeight="1">
      <c r="A19" s="360">
        <f t="shared" si="4"/>
        <v>13</v>
      </c>
      <c r="B19" s="560" t="s">
        <v>79</v>
      </c>
      <c r="C19" s="560" t="s">
        <v>514</v>
      </c>
      <c r="D19" s="561" t="s">
        <v>166</v>
      </c>
      <c r="E19" s="562"/>
      <c r="F19" s="563"/>
      <c r="G19" s="563">
        <v>14697808.778000001</v>
      </c>
      <c r="H19" s="563">
        <v>14017.4087</v>
      </c>
      <c r="I19" s="563"/>
      <c r="J19" s="563"/>
      <c r="K19" s="564">
        <f t="shared" si="0"/>
        <v>14.697808778000001</v>
      </c>
      <c r="L19" s="565">
        <f t="shared" si="1"/>
        <v>14.017408700000001</v>
      </c>
      <c r="M19" s="555">
        <f t="shared" si="5"/>
        <v>14.697808778000001</v>
      </c>
      <c r="N19" s="556">
        <f t="shared" si="6"/>
        <v>14.017408700000001</v>
      </c>
      <c r="O19" s="566"/>
      <c r="P19" s="567"/>
      <c r="Q19" s="568"/>
      <c r="R19" s="567"/>
      <c r="S19" s="568"/>
      <c r="T19" s="567"/>
      <c r="U19" s="568"/>
      <c r="V19" s="567"/>
      <c r="W19" s="566"/>
      <c r="X19" s="567"/>
      <c r="Y19" s="568"/>
      <c r="Z19" s="567"/>
      <c r="AA19" s="690">
        <f t="shared" si="9"/>
        <v>14.697808778000001</v>
      </c>
      <c r="AB19" s="365">
        <f t="shared" si="9"/>
        <v>14.017408700000001</v>
      </c>
      <c r="AC19" s="691">
        <v>0</v>
      </c>
      <c r="AD19" s="692">
        <v>0</v>
      </c>
      <c r="AE19" s="693">
        <f t="shared" si="7"/>
        <v>14.697808778000001</v>
      </c>
      <c r="AF19" s="559">
        <f t="shared" si="8"/>
        <v>14.017408700000001</v>
      </c>
    </row>
    <row r="20" spans="1:34" ht="17.25" customHeight="1">
      <c r="A20" s="360">
        <f t="shared" si="4"/>
        <v>14</v>
      </c>
      <c r="B20" s="174" t="s">
        <v>79</v>
      </c>
      <c r="C20" s="174" t="s">
        <v>169</v>
      </c>
      <c r="D20" s="362" t="s">
        <v>170</v>
      </c>
      <c r="E20" s="363"/>
      <c r="F20" s="361"/>
      <c r="G20" s="30">
        <v>23884961.5108</v>
      </c>
      <c r="H20" s="30">
        <v>22108.176800000001</v>
      </c>
      <c r="I20" s="361"/>
      <c r="J20" s="361"/>
      <c r="K20" s="364">
        <f t="shared" si="0"/>
        <v>23.8849615108</v>
      </c>
      <c r="L20" s="365">
        <f t="shared" si="1"/>
        <v>22.108176800000003</v>
      </c>
      <c r="M20" s="555">
        <f t="shared" si="5"/>
        <v>23.8849615108</v>
      </c>
      <c r="N20" s="556">
        <f t="shared" si="6"/>
        <v>22.108176800000003</v>
      </c>
      <c r="O20" s="557"/>
      <c r="P20" s="367"/>
      <c r="Q20" s="558"/>
      <c r="R20" s="367"/>
      <c r="S20" s="558"/>
      <c r="T20" s="367"/>
      <c r="U20" s="558"/>
      <c r="V20" s="367"/>
      <c r="W20" s="557"/>
      <c r="X20" s="367"/>
      <c r="Y20" s="366">
        <f>K20</f>
        <v>23.8849615108</v>
      </c>
      <c r="Z20" s="367">
        <f>L20</f>
        <v>22.108176800000003</v>
      </c>
      <c r="AA20" s="690"/>
      <c r="AB20" s="365"/>
      <c r="AC20" s="691"/>
      <c r="AD20" s="692"/>
      <c r="AE20" s="693">
        <f t="shared" si="7"/>
        <v>23.8849615108</v>
      </c>
      <c r="AF20" s="559">
        <f t="shared" si="8"/>
        <v>22.108176800000003</v>
      </c>
    </row>
    <row r="21" spans="1:34" ht="17.25" customHeight="1">
      <c r="A21" s="360">
        <f t="shared" si="4"/>
        <v>15</v>
      </c>
      <c r="B21" s="174" t="s">
        <v>79</v>
      </c>
      <c r="C21" s="174" t="s">
        <v>168</v>
      </c>
      <c r="D21" s="362" t="s">
        <v>515</v>
      </c>
      <c r="E21" s="363"/>
      <c r="F21" s="361"/>
      <c r="G21" s="30">
        <v>3419068.9706000001</v>
      </c>
      <c r="H21" s="30">
        <v>6610.8429999999998</v>
      </c>
      <c r="I21" s="361"/>
      <c r="J21" s="361"/>
      <c r="K21" s="364">
        <f t="shared" si="0"/>
        <v>3.4190689706000001</v>
      </c>
      <c r="L21" s="365">
        <f t="shared" si="1"/>
        <v>6.610843</v>
      </c>
      <c r="M21" s="555">
        <f t="shared" si="5"/>
        <v>3.4190689706000001</v>
      </c>
      <c r="N21" s="556">
        <f t="shared" si="6"/>
        <v>6.610843</v>
      </c>
      <c r="O21" s="557"/>
      <c r="P21" s="367"/>
      <c r="Q21" s="558"/>
      <c r="R21" s="367"/>
      <c r="S21" s="558"/>
      <c r="T21" s="367"/>
      <c r="U21" s="558"/>
      <c r="V21" s="367"/>
      <c r="W21" s="557"/>
      <c r="X21" s="367">
        <f>L21</f>
        <v>6.610843</v>
      </c>
      <c r="Y21" s="366">
        <f>K21</f>
        <v>3.4190689706000001</v>
      </c>
      <c r="Z21" s="367"/>
      <c r="AA21" s="690"/>
      <c r="AB21" s="365">
        <v>0</v>
      </c>
      <c r="AC21" s="691"/>
      <c r="AD21" s="692">
        <v>0</v>
      </c>
      <c r="AE21" s="693">
        <f t="shared" si="7"/>
        <v>3.4190689706000001</v>
      </c>
      <c r="AF21" s="559">
        <f t="shared" si="8"/>
        <v>6.610843</v>
      </c>
    </row>
    <row r="22" spans="1:34" s="554" customFormat="1" ht="17.25" customHeight="1">
      <c r="A22" s="360">
        <f t="shared" si="4"/>
        <v>16</v>
      </c>
      <c r="B22" s="560" t="s">
        <v>79</v>
      </c>
      <c r="C22" s="560" t="s">
        <v>516</v>
      </c>
      <c r="D22" s="561" t="s">
        <v>517</v>
      </c>
      <c r="E22" s="562"/>
      <c r="F22" s="563"/>
      <c r="G22" s="563">
        <v>12579503.7663</v>
      </c>
      <c r="H22" s="563">
        <v>13293.6957</v>
      </c>
      <c r="I22" s="563"/>
      <c r="J22" s="563"/>
      <c r="K22" s="564">
        <f t="shared" si="0"/>
        <v>12.5795037663</v>
      </c>
      <c r="L22" s="565">
        <f t="shared" si="1"/>
        <v>13.293695700000001</v>
      </c>
      <c r="M22" s="555">
        <f t="shared" si="5"/>
        <v>12.5795037663</v>
      </c>
      <c r="N22" s="556">
        <f t="shared" si="6"/>
        <v>13.293695700000001</v>
      </c>
      <c r="O22" s="566"/>
      <c r="P22" s="567"/>
      <c r="Q22" s="568"/>
      <c r="R22" s="567"/>
      <c r="S22" s="568"/>
      <c r="T22" s="567"/>
      <c r="U22" s="568"/>
      <c r="V22" s="567"/>
      <c r="W22" s="566"/>
      <c r="X22" s="567"/>
      <c r="Y22" s="568"/>
      <c r="Z22" s="567"/>
      <c r="AA22" s="690">
        <f>K22</f>
        <v>12.5795037663</v>
      </c>
      <c r="AB22" s="365">
        <f>L22</f>
        <v>13.293695700000001</v>
      </c>
      <c r="AC22" s="691">
        <v>0</v>
      </c>
      <c r="AD22" s="692">
        <v>0</v>
      </c>
      <c r="AE22" s="693">
        <f t="shared" si="7"/>
        <v>12.5795037663</v>
      </c>
      <c r="AF22" s="559">
        <f t="shared" si="8"/>
        <v>13.293695700000001</v>
      </c>
      <c r="AH22" s="352"/>
    </row>
    <row r="23" spans="1:34" s="554" customFormat="1" ht="17.25" customHeight="1">
      <c r="A23" s="360">
        <f t="shared" si="4"/>
        <v>17</v>
      </c>
      <c r="B23" s="560" t="s">
        <v>252</v>
      </c>
      <c r="C23" s="560" t="s">
        <v>518</v>
      </c>
      <c r="D23" s="561" t="s">
        <v>205</v>
      </c>
      <c r="E23" s="569"/>
      <c r="F23" s="570"/>
      <c r="G23" s="570">
        <v>17676500.956300002</v>
      </c>
      <c r="H23" s="570">
        <v>20511.164499999999</v>
      </c>
      <c r="I23" s="563"/>
      <c r="J23" s="563"/>
      <c r="K23" s="564">
        <v>17.670000000000002</v>
      </c>
      <c r="L23" s="565">
        <f t="shared" si="1"/>
        <v>20.5111645</v>
      </c>
      <c r="M23" s="555">
        <f t="shared" ref="M23:M86" si="10">O23+Q23+S23+U23+W23+Y23+AA23</f>
        <v>0</v>
      </c>
      <c r="N23" s="556">
        <f t="shared" ref="N23:N86" si="11">P23+R23+T23+V23+X23+Z23+AB23</f>
        <v>0</v>
      </c>
      <c r="O23" s="566"/>
      <c r="P23" s="567"/>
      <c r="Q23" s="568"/>
      <c r="R23" s="567"/>
      <c r="S23" s="568"/>
      <c r="T23" s="567"/>
      <c r="U23" s="568"/>
      <c r="V23" s="567"/>
      <c r="W23" s="566"/>
      <c r="X23" s="567"/>
      <c r="Y23" s="568"/>
      <c r="Z23" s="567"/>
      <c r="AA23" s="690">
        <v>0</v>
      </c>
      <c r="AB23" s="365">
        <v>0</v>
      </c>
      <c r="AC23" s="691">
        <v>0</v>
      </c>
      <c r="AD23" s="692">
        <v>0</v>
      </c>
      <c r="AE23" s="693">
        <f t="shared" si="7"/>
        <v>0</v>
      </c>
      <c r="AF23" s="559">
        <f t="shared" si="8"/>
        <v>0</v>
      </c>
      <c r="AH23" s="352"/>
    </row>
    <row r="24" spans="1:34" s="554" customFormat="1" ht="17.25" customHeight="1">
      <c r="A24" s="360">
        <f t="shared" si="4"/>
        <v>18</v>
      </c>
      <c r="B24" s="560" t="s">
        <v>252</v>
      </c>
      <c r="C24" s="560" t="s">
        <v>519</v>
      </c>
      <c r="D24" s="561" t="s">
        <v>526</v>
      </c>
      <c r="E24" s="562"/>
      <c r="F24" s="563"/>
      <c r="G24" s="563">
        <v>12292522.349400001</v>
      </c>
      <c r="H24" s="563">
        <v>17565.994600000002</v>
      </c>
      <c r="I24" s="563"/>
      <c r="J24" s="563"/>
      <c r="K24" s="564">
        <v>12.29</v>
      </c>
      <c r="L24" s="565">
        <v>13.55</v>
      </c>
      <c r="M24" s="555">
        <f t="shared" si="10"/>
        <v>0</v>
      </c>
      <c r="N24" s="556">
        <f t="shared" si="11"/>
        <v>0</v>
      </c>
      <c r="O24" s="566"/>
      <c r="P24" s="567"/>
      <c r="Q24" s="568"/>
      <c r="R24" s="567"/>
      <c r="S24" s="568"/>
      <c r="T24" s="567"/>
      <c r="U24" s="568"/>
      <c r="V24" s="567"/>
      <c r="W24" s="566"/>
      <c r="X24" s="567"/>
      <c r="Y24" s="568"/>
      <c r="Z24" s="567"/>
      <c r="AA24" s="690">
        <v>0</v>
      </c>
      <c r="AB24" s="365">
        <v>0</v>
      </c>
      <c r="AC24" s="691">
        <f>K24</f>
        <v>12.29</v>
      </c>
      <c r="AD24" s="692">
        <f>L24</f>
        <v>13.55</v>
      </c>
      <c r="AE24" s="693">
        <f t="shared" si="7"/>
        <v>12.29</v>
      </c>
      <c r="AF24" s="559">
        <f t="shared" si="8"/>
        <v>13.55</v>
      </c>
    </row>
    <row r="25" spans="1:34" s="554" customFormat="1" ht="17.25" customHeight="1">
      <c r="A25" s="360">
        <f t="shared" si="4"/>
        <v>19</v>
      </c>
      <c r="B25" s="560" t="s">
        <v>252</v>
      </c>
      <c r="C25" s="560" t="s">
        <v>520</v>
      </c>
      <c r="D25" s="561" t="s">
        <v>521</v>
      </c>
      <c r="E25" s="562"/>
      <c r="F25" s="563"/>
      <c r="G25" s="563">
        <v>1915337.5511</v>
      </c>
      <c r="H25" s="563">
        <v>4659.3276999999998</v>
      </c>
      <c r="I25" s="563"/>
      <c r="J25" s="563"/>
      <c r="K25" s="564">
        <f t="shared" si="0"/>
        <v>1.9153375511000001</v>
      </c>
      <c r="L25" s="565">
        <f t="shared" si="1"/>
        <v>4.6593276999999995</v>
      </c>
      <c r="M25" s="555">
        <f t="shared" si="10"/>
        <v>0</v>
      </c>
      <c r="N25" s="556">
        <f t="shared" si="11"/>
        <v>0</v>
      </c>
      <c r="O25" s="566"/>
      <c r="P25" s="567"/>
      <c r="Q25" s="568"/>
      <c r="R25" s="567"/>
      <c r="S25" s="568"/>
      <c r="T25" s="567"/>
      <c r="U25" s="568"/>
      <c r="V25" s="567"/>
      <c r="W25" s="566"/>
      <c r="X25" s="567"/>
      <c r="Y25" s="568"/>
      <c r="Z25" s="567"/>
      <c r="AA25" s="690">
        <v>0</v>
      </c>
      <c r="AB25" s="365">
        <v>0</v>
      </c>
      <c r="AC25" s="691">
        <v>0</v>
      </c>
      <c r="AD25" s="692">
        <v>0</v>
      </c>
      <c r="AE25" s="693">
        <f t="shared" si="7"/>
        <v>0</v>
      </c>
      <c r="AF25" s="559">
        <f t="shared" si="8"/>
        <v>0</v>
      </c>
    </row>
    <row r="26" spans="1:34" s="554" customFormat="1" ht="17.25" customHeight="1">
      <c r="A26" s="360">
        <f t="shared" si="4"/>
        <v>20</v>
      </c>
      <c r="B26" s="560" t="s">
        <v>252</v>
      </c>
      <c r="C26" s="560"/>
      <c r="D26" s="561" t="s">
        <v>533</v>
      </c>
      <c r="E26" s="562"/>
      <c r="F26" s="563"/>
      <c r="G26" s="563">
        <v>4008361.7448999998</v>
      </c>
      <c r="H26" s="563">
        <v>7852.8334999999997</v>
      </c>
      <c r="I26" s="563"/>
      <c r="J26" s="563"/>
      <c r="K26" s="564">
        <f t="shared" si="0"/>
        <v>4.0083617449000002</v>
      </c>
      <c r="L26" s="565">
        <f t="shared" si="1"/>
        <v>7.8528335</v>
      </c>
      <c r="M26" s="555">
        <f t="shared" si="10"/>
        <v>0</v>
      </c>
      <c r="N26" s="556">
        <f t="shared" si="11"/>
        <v>0</v>
      </c>
      <c r="O26" s="566"/>
      <c r="P26" s="567"/>
      <c r="Q26" s="568"/>
      <c r="R26" s="567"/>
      <c r="S26" s="568"/>
      <c r="T26" s="567"/>
      <c r="U26" s="568"/>
      <c r="V26" s="567"/>
      <c r="W26" s="566"/>
      <c r="X26" s="567"/>
      <c r="Y26" s="568"/>
      <c r="Z26" s="567"/>
      <c r="AA26" s="690"/>
      <c r="AB26" s="365"/>
      <c r="AC26" s="691"/>
      <c r="AD26" s="692"/>
      <c r="AE26" s="693">
        <f t="shared" si="7"/>
        <v>0</v>
      </c>
      <c r="AF26" s="559">
        <f t="shared" si="8"/>
        <v>0</v>
      </c>
    </row>
    <row r="27" spans="1:34" s="554" customFormat="1" ht="17.25" customHeight="1">
      <c r="A27" s="360">
        <f t="shared" si="4"/>
        <v>21</v>
      </c>
      <c r="B27" s="560" t="s">
        <v>282</v>
      </c>
      <c r="C27" s="560" t="s">
        <v>522</v>
      </c>
      <c r="D27" s="561" t="s">
        <v>205</v>
      </c>
      <c r="E27" s="562"/>
      <c r="F27" s="563"/>
      <c r="G27" s="563">
        <v>24253394.98</v>
      </c>
      <c r="H27" s="563">
        <v>14861.069600000001</v>
      </c>
      <c r="I27" s="563"/>
      <c r="J27" s="563"/>
      <c r="K27" s="571">
        <v>17.670000000000002</v>
      </c>
      <c r="L27" s="565">
        <f t="shared" si="1"/>
        <v>14.8610696</v>
      </c>
      <c r="M27" s="555">
        <f t="shared" si="10"/>
        <v>0</v>
      </c>
      <c r="N27" s="556">
        <f t="shared" si="11"/>
        <v>0</v>
      </c>
      <c r="O27" s="566"/>
      <c r="P27" s="567"/>
      <c r="Q27" s="568"/>
      <c r="R27" s="567"/>
      <c r="S27" s="568"/>
      <c r="T27" s="567"/>
      <c r="U27" s="568"/>
      <c r="V27" s="567"/>
      <c r="W27" s="566"/>
      <c r="X27" s="567"/>
      <c r="Y27" s="568"/>
      <c r="Z27" s="567"/>
      <c r="AA27" s="690">
        <v>0</v>
      </c>
      <c r="AB27" s="365">
        <v>0</v>
      </c>
      <c r="AC27" s="691">
        <v>0</v>
      </c>
      <c r="AD27" s="692">
        <v>0</v>
      </c>
      <c r="AE27" s="693">
        <f t="shared" si="7"/>
        <v>0</v>
      </c>
      <c r="AF27" s="559">
        <f t="shared" si="8"/>
        <v>0</v>
      </c>
    </row>
    <row r="28" spans="1:34" s="554" customFormat="1" ht="17.25" customHeight="1">
      <c r="A28" s="360">
        <f t="shared" si="4"/>
        <v>22</v>
      </c>
      <c r="B28" s="560" t="s">
        <v>282</v>
      </c>
      <c r="C28" s="560" t="s">
        <v>523</v>
      </c>
      <c r="D28" s="561" t="s">
        <v>526</v>
      </c>
      <c r="E28" s="562"/>
      <c r="F28" s="563"/>
      <c r="G28" s="563">
        <v>9344005.7288000006</v>
      </c>
      <c r="H28" s="563">
        <v>10012.641299999999</v>
      </c>
      <c r="I28" s="563"/>
      <c r="J28" s="563"/>
      <c r="K28" s="564">
        <v>9.34</v>
      </c>
      <c r="L28" s="565">
        <v>10</v>
      </c>
      <c r="M28" s="555">
        <f t="shared" si="10"/>
        <v>0</v>
      </c>
      <c r="N28" s="556">
        <f t="shared" si="11"/>
        <v>0</v>
      </c>
      <c r="O28" s="566"/>
      <c r="P28" s="567"/>
      <c r="Q28" s="568"/>
      <c r="R28" s="567"/>
      <c r="S28" s="568"/>
      <c r="T28" s="567"/>
      <c r="U28" s="568"/>
      <c r="V28" s="567"/>
      <c r="W28" s="566"/>
      <c r="X28" s="567"/>
      <c r="Y28" s="568"/>
      <c r="Z28" s="567"/>
      <c r="AA28" s="690">
        <v>0</v>
      </c>
      <c r="AB28" s="365">
        <v>0</v>
      </c>
      <c r="AC28" s="691">
        <v>0</v>
      </c>
      <c r="AD28" s="692">
        <v>0</v>
      </c>
      <c r="AE28" s="693">
        <f t="shared" si="7"/>
        <v>0</v>
      </c>
      <c r="AF28" s="559">
        <f t="shared" si="8"/>
        <v>0</v>
      </c>
    </row>
    <row r="29" spans="1:34" s="554" customFormat="1" ht="17.25" customHeight="1">
      <c r="A29" s="360">
        <f t="shared" si="4"/>
        <v>23</v>
      </c>
      <c r="B29" s="560" t="s">
        <v>162</v>
      </c>
      <c r="C29" s="560" t="s">
        <v>524</v>
      </c>
      <c r="D29" s="561" t="s">
        <v>205</v>
      </c>
      <c r="E29" s="562"/>
      <c r="F29" s="563"/>
      <c r="G29" s="563">
        <v>24253394.98</v>
      </c>
      <c r="H29" s="563">
        <v>14641.3675</v>
      </c>
      <c r="I29" s="563"/>
      <c r="J29" s="563"/>
      <c r="K29" s="571">
        <v>17.670000000000002</v>
      </c>
      <c r="L29" s="565">
        <f>H29/1000</f>
        <v>14.641367499999999</v>
      </c>
      <c r="M29" s="555">
        <f t="shared" si="10"/>
        <v>0</v>
      </c>
      <c r="N29" s="556">
        <f t="shared" si="11"/>
        <v>0</v>
      </c>
      <c r="O29" s="566"/>
      <c r="P29" s="567"/>
      <c r="Q29" s="568"/>
      <c r="R29" s="567"/>
      <c r="S29" s="568"/>
      <c r="T29" s="567"/>
      <c r="U29" s="568"/>
      <c r="V29" s="567"/>
      <c r="W29" s="566"/>
      <c r="X29" s="567"/>
      <c r="Y29" s="568"/>
      <c r="Z29" s="567"/>
      <c r="AA29" s="690">
        <v>0</v>
      </c>
      <c r="AB29" s="365">
        <v>0</v>
      </c>
      <c r="AC29" s="691">
        <v>0</v>
      </c>
      <c r="AD29" s="692">
        <v>0</v>
      </c>
      <c r="AE29" s="693">
        <f t="shared" si="7"/>
        <v>0</v>
      </c>
      <c r="AF29" s="559">
        <f t="shared" si="8"/>
        <v>0</v>
      </c>
    </row>
    <row r="30" spans="1:34" ht="17.25" customHeight="1">
      <c r="A30" s="360">
        <f t="shared" si="4"/>
        <v>24</v>
      </c>
      <c r="B30" s="174" t="s">
        <v>162</v>
      </c>
      <c r="C30" s="174" t="s">
        <v>525</v>
      </c>
      <c r="D30" s="362" t="s">
        <v>526</v>
      </c>
      <c r="E30" s="363"/>
      <c r="F30" s="361"/>
      <c r="G30" s="361">
        <v>9348260.5719000008</v>
      </c>
      <c r="H30" s="361">
        <v>14458.4031</v>
      </c>
      <c r="I30" s="361"/>
      <c r="J30" s="361"/>
      <c r="K30" s="31">
        <v>9.34</v>
      </c>
      <c r="L30" s="365">
        <v>9.7899999999999991</v>
      </c>
      <c r="M30" s="555">
        <f t="shared" si="10"/>
        <v>9.34</v>
      </c>
      <c r="N30" s="556">
        <f t="shared" si="11"/>
        <v>9.7899999999999991</v>
      </c>
      <c r="O30" s="557"/>
      <c r="P30" s="367"/>
      <c r="Q30" s="558"/>
      <c r="R30" s="367"/>
      <c r="S30" s="558"/>
      <c r="T30" s="367"/>
      <c r="U30" s="558"/>
      <c r="V30" s="367"/>
      <c r="W30" s="557"/>
      <c r="X30" s="367"/>
      <c r="Y30" s="558"/>
      <c r="Z30" s="367"/>
      <c r="AA30" s="690">
        <f t="shared" ref="AA30:AB35" si="12">K30</f>
        <v>9.34</v>
      </c>
      <c r="AB30" s="365">
        <f t="shared" si="12"/>
        <v>9.7899999999999991</v>
      </c>
      <c r="AC30" s="691">
        <v>0</v>
      </c>
      <c r="AD30" s="692">
        <v>0</v>
      </c>
      <c r="AE30" s="693">
        <f t="shared" si="7"/>
        <v>9.34</v>
      </c>
      <c r="AF30" s="559">
        <f t="shared" si="8"/>
        <v>9.7899999999999991</v>
      </c>
    </row>
    <row r="31" spans="1:34" ht="17.25" customHeight="1">
      <c r="A31" s="360">
        <f t="shared" si="4"/>
        <v>25</v>
      </c>
      <c r="B31" s="174" t="s">
        <v>162</v>
      </c>
      <c r="C31" s="174" t="s">
        <v>527</v>
      </c>
      <c r="D31" s="362" t="s">
        <v>521</v>
      </c>
      <c r="E31" s="363"/>
      <c r="F31" s="361"/>
      <c r="G31" s="361">
        <v>1915337.5511</v>
      </c>
      <c r="H31" s="361">
        <v>4654.1540999999997</v>
      </c>
      <c r="I31" s="361"/>
      <c r="J31" s="361"/>
      <c r="K31" s="31">
        <f>G31/1000000</f>
        <v>1.9153375511000001</v>
      </c>
      <c r="L31" s="365">
        <f>H31/1000</f>
        <v>4.6541540999999995</v>
      </c>
      <c r="M31" s="555">
        <f t="shared" si="10"/>
        <v>1.9153375511000001</v>
      </c>
      <c r="N31" s="556">
        <f t="shared" si="11"/>
        <v>4.6541540999999995</v>
      </c>
      <c r="O31" s="557"/>
      <c r="P31" s="367"/>
      <c r="Q31" s="558"/>
      <c r="R31" s="367"/>
      <c r="S31" s="558"/>
      <c r="T31" s="367"/>
      <c r="U31" s="558"/>
      <c r="V31" s="367"/>
      <c r="W31" s="557"/>
      <c r="X31" s="367"/>
      <c r="Y31" s="558"/>
      <c r="Z31" s="367"/>
      <c r="AA31" s="690">
        <f t="shared" si="12"/>
        <v>1.9153375511000001</v>
      </c>
      <c r="AB31" s="365">
        <f t="shared" si="12"/>
        <v>4.6541540999999995</v>
      </c>
      <c r="AC31" s="691">
        <v>0</v>
      </c>
      <c r="AD31" s="692">
        <v>0</v>
      </c>
      <c r="AE31" s="693">
        <f t="shared" si="7"/>
        <v>1.9153375511000001</v>
      </c>
      <c r="AF31" s="559">
        <f t="shared" si="8"/>
        <v>4.6541540999999995</v>
      </c>
    </row>
    <row r="32" spans="1:34" s="554" customFormat="1" ht="17.25" customHeight="1">
      <c r="A32" s="360">
        <f t="shared" si="4"/>
        <v>26</v>
      </c>
      <c r="B32" s="560" t="s">
        <v>162</v>
      </c>
      <c r="C32" s="560" t="s">
        <v>605</v>
      </c>
      <c r="D32" s="561" t="s">
        <v>528</v>
      </c>
      <c r="E32" s="562"/>
      <c r="F32" s="563"/>
      <c r="G32" s="563">
        <v>38209714.983099997</v>
      </c>
      <c r="H32" s="563">
        <v>44057.969899999996</v>
      </c>
      <c r="I32" s="563"/>
      <c r="J32" s="563"/>
      <c r="K32" s="564">
        <f t="shared" ref="K32" si="13">G32/1000000</f>
        <v>38.2097149831</v>
      </c>
      <c r="L32" s="565">
        <f t="shared" si="1"/>
        <v>44.057969899999996</v>
      </c>
      <c r="M32" s="555">
        <f t="shared" si="10"/>
        <v>38.2097149831</v>
      </c>
      <c r="N32" s="556">
        <f t="shared" si="11"/>
        <v>44.057969899999996</v>
      </c>
      <c r="O32" s="566"/>
      <c r="P32" s="567"/>
      <c r="Q32" s="568"/>
      <c r="R32" s="567"/>
      <c r="S32" s="568"/>
      <c r="T32" s="567"/>
      <c r="U32" s="568"/>
      <c r="V32" s="567"/>
      <c r="W32" s="566"/>
      <c r="X32" s="567"/>
      <c r="Y32" s="568"/>
      <c r="Z32" s="567"/>
      <c r="AA32" s="690">
        <f t="shared" si="12"/>
        <v>38.2097149831</v>
      </c>
      <c r="AB32" s="365">
        <f t="shared" si="12"/>
        <v>44.057969899999996</v>
      </c>
      <c r="AC32" s="691">
        <v>0</v>
      </c>
      <c r="AD32" s="692">
        <v>0</v>
      </c>
      <c r="AE32" s="693">
        <f t="shared" si="7"/>
        <v>38.2097149831</v>
      </c>
      <c r="AF32" s="559">
        <f t="shared" si="8"/>
        <v>44.057969899999996</v>
      </c>
    </row>
    <row r="33" spans="1:32" s="554" customFormat="1" ht="17.25" customHeight="1">
      <c r="A33" s="360">
        <f t="shared" si="4"/>
        <v>27</v>
      </c>
      <c r="B33" s="560" t="s">
        <v>163</v>
      </c>
      <c r="C33" s="560" t="s">
        <v>529</v>
      </c>
      <c r="D33" s="561" t="s">
        <v>606</v>
      </c>
      <c r="E33" s="562"/>
      <c r="F33" s="563"/>
      <c r="G33" s="563">
        <v>9803593.4900000002</v>
      </c>
      <c r="H33" s="563">
        <v>9821.3642</v>
      </c>
      <c r="I33" s="563"/>
      <c r="J33" s="563"/>
      <c r="K33" s="571">
        <v>9.8000000000000007</v>
      </c>
      <c r="L33" s="565">
        <f>H33/1000</f>
        <v>9.8213641999999997</v>
      </c>
      <c r="M33" s="555">
        <f t="shared" si="10"/>
        <v>9.8000000000000007</v>
      </c>
      <c r="N33" s="556">
        <f t="shared" si="11"/>
        <v>9.8213641999999997</v>
      </c>
      <c r="O33" s="566"/>
      <c r="P33" s="567"/>
      <c r="Q33" s="568"/>
      <c r="R33" s="567"/>
      <c r="S33" s="568"/>
      <c r="T33" s="567"/>
      <c r="U33" s="568"/>
      <c r="V33" s="567"/>
      <c r="W33" s="566"/>
      <c r="X33" s="567"/>
      <c r="Y33" s="568"/>
      <c r="Z33" s="567"/>
      <c r="AA33" s="690">
        <f t="shared" si="12"/>
        <v>9.8000000000000007</v>
      </c>
      <c r="AB33" s="365">
        <f t="shared" si="12"/>
        <v>9.8213641999999997</v>
      </c>
      <c r="AC33" s="691">
        <v>0</v>
      </c>
      <c r="AD33" s="692">
        <v>0</v>
      </c>
      <c r="AE33" s="693">
        <f t="shared" si="7"/>
        <v>9.8000000000000007</v>
      </c>
      <c r="AF33" s="559">
        <f t="shared" si="8"/>
        <v>9.8213641999999997</v>
      </c>
    </row>
    <row r="34" spans="1:32" ht="17.25" customHeight="1">
      <c r="A34" s="360">
        <f t="shared" si="4"/>
        <v>28</v>
      </c>
      <c r="B34" s="368" t="s">
        <v>165</v>
      </c>
      <c r="C34" s="560" t="s">
        <v>607</v>
      </c>
      <c r="D34" s="362" t="s">
        <v>521</v>
      </c>
      <c r="E34" s="363"/>
      <c r="F34" s="361"/>
      <c r="G34" s="361">
        <v>1915337.5511</v>
      </c>
      <c r="H34" s="361">
        <v>4660.4192999999996</v>
      </c>
      <c r="I34" s="361"/>
      <c r="J34" s="361"/>
      <c r="K34" s="31">
        <f>G34/1000000</f>
        <v>1.9153375511000001</v>
      </c>
      <c r="L34" s="365">
        <f>H34/1000</f>
        <v>4.6604192999999992</v>
      </c>
      <c r="M34" s="555">
        <f t="shared" si="10"/>
        <v>1.9153375511000001</v>
      </c>
      <c r="N34" s="556">
        <f t="shared" si="11"/>
        <v>4.6604192999999992</v>
      </c>
      <c r="O34" s="557"/>
      <c r="P34" s="367"/>
      <c r="Q34" s="558"/>
      <c r="R34" s="367"/>
      <c r="S34" s="558"/>
      <c r="T34" s="367"/>
      <c r="U34" s="558"/>
      <c r="V34" s="367"/>
      <c r="W34" s="557"/>
      <c r="X34" s="367"/>
      <c r="Y34" s="558"/>
      <c r="Z34" s="367"/>
      <c r="AA34" s="690">
        <f t="shared" si="12"/>
        <v>1.9153375511000001</v>
      </c>
      <c r="AB34" s="365">
        <f t="shared" si="12"/>
        <v>4.6604192999999992</v>
      </c>
      <c r="AC34" s="691">
        <v>0</v>
      </c>
      <c r="AD34" s="692">
        <v>0</v>
      </c>
      <c r="AE34" s="693">
        <f t="shared" si="7"/>
        <v>1.9153375511000001</v>
      </c>
      <c r="AF34" s="559">
        <f t="shared" si="8"/>
        <v>4.6604192999999992</v>
      </c>
    </row>
    <row r="35" spans="1:32" ht="17.25" customHeight="1">
      <c r="A35" s="360">
        <f t="shared" si="4"/>
        <v>29</v>
      </c>
      <c r="B35" s="368" t="s">
        <v>165</v>
      </c>
      <c r="C35" s="560" t="s">
        <v>608</v>
      </c>
      <c r="D35" s="362" t="s">
        <v>526</v>
      </c>
      <c r="E35" s="363"/>
      <c r="F35" s="361"/>
      <c r="G35" s="361">
        <v>9344005.9580000006</v>
      </c>
      <c r="H35" s="361">
        <v>14458.4031</v>
      </c>
      <c r="I35" s="361"/>
      <c r="J35" s="361"/>
      <c r="K35" s="31">
        <v>9.34</v>
      </c>
      <c r="L35" s="365">
        <v>9.7899999999999991</v>
      </c>
      <c r="M35" s="555">
        <f t="shared" si="10"/>
        <v>9.34</v>
      </c>
      <c r="N35" s="556">
        <f t="shared" si="11"/>
        <v>9.7899999999999991</v>
      </c>
      <c r="O35" s="557"/>
      <c r="P35" s="367"/>
      <c r="Q35" s="558"/>
      <c r="R35" s="367"/>
      <c r="S35" s="558"/>
      <c r="T35" s="367"/>
      <c r="U35" s="558"/>
      <c r="V35" s="367"/>
      <c r="W35" s="557"/>
      <c r="X35" s="367"/>
      <c r="Y35" s="558"/>
      <c r="Z35" s="367"/>
      <c r="AA35" s="690">
        <f t="shared" si="12"/>
        <v>9.34</v>
      </c>
      <c r="AB35" s="365">
        <f t="shared" si="12"/>
        <v>9.7899999999999991</v>
      </c>
      <c r="AC35" s="691">
        <v>0</v>
      </c>
      <c r="AD35" s="692">
        <v>0</v>
      </c>
      <c r="AE35" s="693">
        <f t="shared" si="7"/>
        <v>9.34</v>
      </c>
      <c r="AF35" s="559">
        <f t="shared" si="8"/>
        <v>9.7899999999999991</v>
      </c>
    </row>
    <row r="36" spans="1:32" ht="17.25" customHeight="1">
      <c r="A36" s="360">
        <f t="shared" si="4"/>
        <v>30</v>
      </c>
      <c r="B36" s="368" t="s">
        <v>165</v>
      </c>
      <c r="C36" s="174"/>
      <c r="D36" s="362" t="s">
        <v>205</v>
      </c>
      <c r="E36" s="363"/>
      <c r="F36" s="361"/>
      <c r="G36" s="361">
        <v>24253394.98</v>
      </c>
      <c r="H36" s="361">
        <v>13613.840200000001</v>
      </c>
      <c r="I36" s="361"/>
      <c r="J36" s="361"/>
      <c r="K36" s="31">
        <v>17.670000000000002</v>
      </c>
      <c r="L36" s="365">
        <f>H36/1000</f>
        <v>13.6138402</v>
      </c>
      <c r="M36" s="555">
        <f t="shared" si="10"/>
        <v>0</v>
      </c>
      <c r="N36" s="556">
        <f t="shared" si="11"/>
        <v>0</v>
      </c>
      <c r="O36" s="557"/>
      <c r="P36" s="367"/>
      <c r="Q36" s="558"/>
      <c r="R36" s="367"/>
      <c r="S36" s="558"/>
      <c r="T36" s="367"/>
      <c r="U36" s="558"/>
      <c r="V36" s="367"/>
      <c r="W36" s="557"/>
      <c r="X36" s="367"/>
      <c r="Y36" s="558"/>
      <c r="Z36" s="367"/>
      <c r="AA36" s="690">
        <v>0</v>
      </c>
      <c r="AB36" s="365">
        <v>0</v>
      </c>
      <c r="AC36" s="691">
        <v>0</v>
      </c>
      <c r="AD36" s="692">
        <v>0</v>
      </c>
      <c r="AE36" s="693">
        <f t="shared" si="7"/>
        <v>0</v>
      </c>
      <c r="AF36" s="559">
        <f t="shared" si="8"/>
        <v>0</v>
      </c>
    </row>
    <row r="37" spans="1:32" ht="17.25" customHeight="1">
      <c r="A37" s="360">
        <f t="shared" si="4"/>
        <v>31</v>
      </c>
      <c r="B37" s="368" t="s">
        <v>80</v>
      </c>
      <c r="C37" s="174"/>
      <c r="D37" s="362" t="s">
        <v>521</v>
      </c>
      <c r="E37" s="363"/>
      <c r="F37" s="361"/>
      <c r="G37" s="361">
        <v>1915337.5511</v>
      </c>
      <c r="H37" s="361">
        <v>4654.1540999999997</v>
      </c>
      <c r="I37" s="361"/>
      <c r="J37" s="361"/>
      <c r="K37" s="31">
        <f>G37/1000000</f>
        <v>1.9153375511000001</v>
      </c>
      <c r="L37" s="365">
        <f>H37/1000</f>
        <v>4.6541540999999995</v>
      </c>
      <c r="M37" s="555">
        <f t="shared" si="10"/>
        <v>0</v>
      </c>
      <c r="N37" s="556">
        <f t="shared" si="11"/>
        <v>0</v>
      </c>
      <c r="O37" s="557"/>
      <c r="P37" s="367"/>
      <c r="Q37" s="558"/>
      <c r="R37" s="367"/>
      <c r="S37" s="558"/>
      <c r="T37" s="367"/>
      <c r="U37" s="558"/>
      <c r="V37" s="367"/>
      <c r="W37" s="557"/>
      <c r="X37" s="367"/>
      <c r="Y37" s="558"/>
      <c r="Z37" s="367"/>
      <c r="AA37" s="690">
        <v>0</v>
      </c>
      <c r="AB37" s="365">
        <v>0</v>
      </c>
      <c r="AC37" s="691">
        <v>0</v>
      </c>
      <c r="AD37" s="692">
        <v>0</v>
      </c>
      <c r="AE37" s="693">
        <f t="shared" si="7"/>
        <v>0</v>
      </c>
      <c r="AF37" s="559">
        <f t="shared" si="8"/>
        <v>0</v>
      </c>
    </row>
    <row r="38" spans="1:32" ht="17.25" customHeight="1">
      <c r="A38" s="360">
        <f t="shared" si="4"/>
        <v>32</v>
      </c>
      <c r="B38" s="368" t="s">
        <v>80</v>
      </c>
      <c r="C38" s="174"/>
      <c r="D38" s="362" t="s">
        <v>530</v>
      </c>
      <c r="E38" s="363"/>
      <c r="F38" s="361"/>
      <c r="G38" s="361">
        <v>9385473.1556000002</v>
      </c>
      <c r="H38" s="361">
        <v>14458.4031</v>
      </c>
      <c r="I38" s="361"/>
      <c r="J38" s="361"/>
      <c r="K38" s="31">
        <v>9.5</v>
      </c>
      <c r="L38" s="365">
        <v>10.09</v>
      </c>
      <c r="M38" s="555">
        <f t="shared" si="10"/>
        <v>0</v>
      </c>
      <c r="N38" s="556">
        <f t="shared" si="11"/>
        <v>0</v>
      </c>
      <c r="O38" s="557"/>
      <c r="P38" s="367"/>
      <c r="Q38" s="558"/>
      <c r="R38" s="367"/>
      <c r="S38" s="558"/>
      <c r="T38" s="367"/>
      <c r="U38" s="558"/>
      <c r="V38" s="367"/>
      <c r="W38" s="557"/>
      <c r="X38" s="367"/>
      <c r="Y38" s="558"/>
      <c r="Z38" s="367"/>
      <c r="AA38" s="690">
        <v>0</v>
      </c>
      <c r="AB38" s="365">
        <v>0</v>
      </c>
      <c r="AC38" s="691">
        <v>0</v>
      </c>
      <c r="AD38" s="692">
        <v>0</v>
      </c>
      <c r="AE38" s="693">
        <f t="shared" si="7"/>
        <v>0</v>
      </c>
      <c r="AF38" s="559">
        <f t="shared" si="8"/>
        <v>0</v>
      </c>
    </row>
    <row r="39" spans="1:32" ht="17.25" customHeight="1">
      <c r="A39" s="360">
        <f t="shared" si="4"/>
        <v>33</v>
      </c>
      <c r="B39" s="368" t="s">
        <v>80</v>
      </c>
      <c r="C39" s="174"/>
      <c r="D39" s="362" t="s">
        <v>205</v>
      </c>
      <c r="E39" s="363"/>
      <c r="F39" s="361"/>
      <c r="G39" s="361">
        <v>24253394.98</v>
      </c>
      <c r="H39" s="361">
        <v>20777.1548</v>
      </c>
      <c r="I39" s="361"/>
      <c r="J39" s="361"/>
      <c r="K39" s="31">
        <v>20</v>
      </c>
      <c r="L39" s="365">
        <v>15.1</v>
      </c>
      <c r="M39" s="555">
        <f t="shared" si="10"/>
        <v>0</v>
      </c>
      <c r="N39" s="556">
        <f t="shared" si="11"/>
        <v>0</v>
      </c>
      <c r="O39" s="557"/>
      <c r="P39" s="367"/>
      <c r="Q39" s="558"/>
      <c r="R39" s="367"/>
      <c r="S39" s="558"/>
      <c r="T39" s="367"/>
      <c r="U39" s="558"/>
      <c r="V39" s="367"/>
      <c r="W39" s="557"/>
      <c r="X39" s="367"/>
      <c r="Y39" s="558"/>
      <c r="Z39" s="367"/>
      <c r="AA39" s="690">
        <v>0</v>
      </c>
      <c r="AB39" s="365">
        <v>0</v>
      </c>
      <c r="AC39" s="691">
        <v>0</v>
      </c>
      <c r="AD39" s="692">
        <v>0</v>
      </c>
      <c r="AE39" s="693">
        <f t="shared" si="7"/>
        <v>0</v>
      </c>
      <c r="AF39" s="559">
        <f t="shared" si="8"/>
        <v>0</v>
      </c>
    </row>
    <row r="40" spans="1:32" ht="17.25" customHeight="1">
      <c r="A40" s="360">
        <f t="shared" si="4"/>
        <v>34</v>
      </c>
      <c r="B40" s="368" t="s">
        <v>382</v>
      </c>
      <c r="C40" s="174"/>
      <c r="D40" s="362" t="s">
        <v>530</v>
      </c>
      <c r="E40" s="363"/>
      <c r="F40" s="361"/>
      <c r="G40" s="361">
        <v>9385473.1556000002</v>
      </c>
      <c r="H40" s="361">
        <v>14458.4031</v>
      </c>
      <c r="I40" s="361"/>
      <c r="J40" s="361"/>
      <c r="K40" s="31">
        <v>9.5</v>
      </c>
      <c r="L40" s="365">
        <v>10.09</v>
      </c>
      <c r="M40" s="555">
        <f t="shared" si="10"/>
        <v>0</v>
      </c>
      <c r="N40" s="556">
        <f t="shared" si="11"/>
        <v>0</v>
      </c>
      <c r="O40" s="557"/>
      <c r="P40" s="367"/>
      <c r="Q40" s="558"/>
      <c r="R40" s="367"/>
      <c r="S40" s="558"/>
      <c r="T40" s="367"/>
      <c r="U40" s="558"/>
      <c r="V40" s="367"/>
      <c r="W40" s="557"/>
      <c r="X40" s="367"/>
      <c r="Y40" s="558"/>
      <c r="Z40" s="367"/>
      <c r="AA40" s="690">
        <v>0</v>
      </c>
      <c r="AB40" s="365">
        <v>0</v>
      </c>
      <c r="AC40" s="691">
        <v>0</v>
      </c>
      <c r="AD40" s="692">
        <v>0</v>
      </c>
      <c r="AE40" s="693">
        <f t="shared" si="7"/>
        <v>0</v>
      </c>
      <c r="AF40" s="559">
        <f t="shared" si="8"/>
        <v>0</v>
      </c>
    </row>
    <row r="41" spans="1:32" ht="17.25" customHeight="1">
      <c r="A41" s="360">
        <f t="shared" si="4"/>
        <v>35</v>
      </c>
      <c r="B41" s="368" t="s">
        <v>382</v>
      </c>
      <c r="C41" s="174"/>
      <c r="D41" s="362" t="s">
        <v>205</v>
      </c>
      <c r="E41" s="363"/>
      <c r="F41" s="361"/>
      <c r="G41" s="361">
        <v>24253394.98</v>
      </c>
      <c r="H41" s="361">
        <v>20777.1548</v>
      </c>
      <c r="I41" s="361"/>
      <c r="J41" s="361"/>
      <c r="K41" s="31">
        <v>20</v>
      </c>
      <c r="L41" s="365">
        <v>15.1</v>
      </c>
      <c r="M41" s="555">
        <f t="shared" si="10"/>
        <v>0</v>
      </c>
      <c r="N41" s="556">
        <f t="shared" si="11"/>
        <v>0</v>
      </c>
      <c r="O41" s="557"/>
      <c r="P41" s="367"/>
      <c r="Q41" s="558"/>
      <c r="R41" s="367"/>
      <c r="S41" s="558"/>
      <c r="T41" s="367"/>
      <c r="U41" s="558"/>
      <c r="V41" s="367"/>
      <c r="W41" s="557"/>
      <c r="X41" s="367"/>
      <c r="Y41" s="558"/>
      <c r="Z41" s="367"/>
      <c r="AA41" s="690">
        <v>0</v>
      </c>
      <c r="AB41" s="365">
        <v>0</v>
      </c>
      <c r="AC41" s="691">
        <v>0</v>
      </c>
      <c r="AD41" s="692">
        <v>0</v>
      </c>
      <c r="AE41" s="693">
        <f t="shared" si="7"/>
        <v>0</v>
      </c>
      <c r="AF41" s="559">
        <f t="shared" si="8"/>
        <v>0</v>
      </c>
    </row>
    <row r="42" spans="1:32" ht="17.25" customHeight="1">
      <c r="A42" s="360">
        <f t="shared" si="4"/>
        <v>36</v>
      </c>
      <c r="B42" s="368" t="s">
        <v>314</v>
      </c>
      <c r="C42" s="174"/>
      <c r="D42" s="362" t="s">
        <v>530</v>
      </c>
      <c r="E42" s="363"/>
      <c r="F42" s="361"/>
      <c r="G42" s="361">
        <v>9385473.1556000002</v>
      </c>
      <c r="H42" s="361">
        <v>14458.4031</v>
      </c>
      <c r="I42" s="361"/>
      <c r="J42" s="361"/>
      <c r="K42" s="31">
        <v>9.5</v>
      </c>
      <c r="L42" s="365">
        <v>10.09</v>
      </c>
      <c r="M42" s="555">
        <f t="shared" si="10"/>
        <v>9.5</v>
      </c>
      <c r="N42" s="556">
        <f t="shared" si="11"/>
        <v>10.09</v>
      </c>
      <c r="O42" s="557"/>
      <c r="P42" s="367"/>
      <c r="Q42" s="558"/>
      <c r="R42" s="367"/>
      <c r="S42" s="558"/>
      <c r="T42" s="367"/>
      <c r="U42" s="558"/>
      <c r="V42" s="367"/>
      <c r="W42" s="366">
        <f>K42</f>
        <v>9.5</v>
      </c>
      <c r="X42" s="367">
        <f>L42</f>
        <v>10.09</v>
      </c>
      <c r="Y42" s="558"/>
      <c r="Z42" s="367"/>
      <c r="AA42" s="690">
        <v>0</v>
      </c>
      <c r="AB42" s="365">
        <v>0</v>
      </c>
      <c r="AC42" s="691">
        <v>0</v>
      </c>
      <c r="AD42" s="692">
        <v>0</v>
      </c>
      <c r="AE42" s="693">
        <f t="shared" si="7"/>
        <v>9.5</v>
      </c>
      <c r="AF42" s="559">
        <f t="shared" si="8"/>
        <v>10.09</v>
      </c>
    </row>
    <row r="43" spans="1:32" ht="17.25" customHeight="1">
      <c r="A43" s="360">
        <f t="shared" si="4"/>
        <v>37</v>
      </c>
      <c r="B43" s="368" t="s">
        <v>314</v>
      </c>
      <c r="C43" s="174"/>
      <c r="D43" s="362" t="s">
        <v>205</v>
      </c>
      <c r="E43" s="363"/>
      <c r="F43" s="361"/>
      <c r="G43" s="361">
        <v>24253394.98</v>
      </c>
      <c r="H43" s="361">
        <v>20777.1548</v>
      </c>
      <c r="I43" s="361"/>
      <c r="J43" s="361"/>
      <c r="K43" s="31">
        <v>20</v>
      </c>
      <c r="L43" s="365">
        <v>15.1</v>
      </c>
      <c r="M43" s="555">
        <f t="shared" si="10"/>
        <v>0</v>
      </c>
      <c r="N43" s="556">
        <f t="shared" si="11"/>
        <v>0</v>
      </c>
      <c r="O43" s="557"/>
      <c r="P43" s="367"/>
      <c r="Q43" s="558"/>
      <c r="R43" s="367"/>
      <c r="S43" s="558"/>
      <c r="T43" s="367"/>
      <c r="U43" s="558"/>
      <c r="V43" s="367"/>
      <c r="W43" s="557"/>
      <c r="X43" s="367"/>
      <c r="Y43" s="558"/>
      <c r="Z43" s="367"/>
      <c r="AA43" s="690">
        <v>0</v>
      </c>
      <c r="AB43" s="365">
        <v>0</v>
      </c>
      <c r="AC43" s="691">
        <v>0</v>
      </c>
      <c r="AD43" s="692">
        <v>0</v>
      </c>
      <c r="AE43" s="693">
        <f t="shared" si="7"/>
        <v>0</v>
      </c>
      <c r="AF43" s="559">
        <f t="shared" si="8"/>
        <v>0</v>
      </c>
    </row>
    <row r="44" spans="1:32" ht="17.25" customHeight="1">
      <c r="A44" s="360">
        <f t="shared" si="4"/>
        <v>38</v>
      </c>
      <c r="B44" s="368" t="s">
        <v>314</v>
      </c>
      <c r="C44" s="174"/>
      <c r="D44" s="362" t="s">
        <v>531</v>
      </c>
      <c r="E44" s="363"/>
      <c r="F44" s="361"/>
      <c r="G44" s="361">
        <v>1915615.5715999999</v>
      </c>
      <c r="H44" s="361">
        <v>4553.9687000000004</v>
      </c>
      <c r="I44" s="361"/>
      <c r="J44" s="361"/>
      <c r="K44" s="31">
        <v>1.93</v>
      </c>
      <c r="L44" s="365">
        <v>4.68</v>
      </c>
      <c r="M44" s="555">
        <f t="shared" si="10"/>
        <v>1.93</v>
      </c>
      <c r="N44" s="556">
        <f t="shared" si="11"/>
        <v>4.68</v>
      </c>
      <c r="O44" s="557"/>
      <c r="P44" s="367"/>
      <c r="Q44" s="558"/>
      <c r="R44" s="367"/>
      <c r="S44" s="558"/>
      <c r="T44" s="367"/>
      <c r="U44" s="558"/>
      <c r="V44" s="367"/>
      <c r="W44" s="366">
        <f>K44</f>
        <v>1.93</v>
      </c>
      <c r="X44" s="367">
        <f>L44</f>
        <v>4.68</v>
      </c>
      <c r="Y44" s="558"/>
      <c r="Z44" s="367"/>
      <c r="AA44" s="690">
        <v>0</v>
      </c>
      <c r="AB44" s="365">
        <v>0</v>
      </c>
      <c r="AC44" s="691">
        <v>0</v>
      </c>
      <c r="AD44" s="692">
        <v>0</v>
      </c>
      <c r="AE44" s="693">
        <f t="shared" si="7"/>
        <v>1.93</v>
      </c>
      <c r="AF44" s="559">
        <f t="shared" si="8"/>
        <v>4.68</v>
      </c>
    </row>
    <row r="45" spans="1:32" ht="17.25" customHeight="1">
      <c r="A45" s="360">
        <f t="shared" si="4"/>
        <v>39</v>
      </c>
      <c r="B45" s="368" t="s">
        <v>315</v>
      </c>
      <c r="C45" s="174"/>
      <c r="D45" s="362" t="s">
        <v>530</v>
      </c>
      <c r="E45" s="363"/>
      <c r="F45" s="361"/>
      <c r="G45" s="361">
        <v>9385473.1556000002</v>
      </c>
      <c r="H45" s="361">
        <v>14458.4031</v>
      </c>
      <c r="I45" s="361"/>
      <c r="J45" s="361"/>
      <c r="K45" s="31">
        <v>9.5</v>
      </c>
      <c r="L45" s="365">
        <v>10.09</v>
      </c>
      <c r="M45" s="555">
        <f t="shared" si="10"/>
        <v>9.5</v>
      </c>
      <c r="N45" s="556">
        <f t="shared" si="11"/>
        <v>10.09</v>
      </c>
      <c r="O45" s="557"/>
      <c r="P45" s="367"/>
      <c r="Q45" s="558"/>
      <c r="R45" s="367"/>
      <c r="S45" s="558"/>
      <c r="T45" s="367"/>
      <c r="U45" s="558"/>
      <c r="V45" s="367"/>
      <c r="W45" s="366">
        <f>K45</f>
        <v>9.5</v>
      </c>
      <c r="X45" s="367">
        <f>L45</f>
        <v>10.09</v>
      </c>
      <c r="Y45" s="558"/>
      <c r="Z45" s="367"/>
      <c r="AA45" s="690">
        <v>0</v>
      </c>
      <c r="AB45" s="365">
        <v>0</v>
      </c>
      <c r="AC45" s="691">
        <v>0</v>
      </c>
      <c r="AD45" s="692">
        <v>0</v>
      </c>
      <c r="AE45" s="693">
        <f t="shared" si="7"/>
        <v>9.5</v>
      </c>
      <c r="AF45" s="559">
        <f t="shared" si="8"/>
        <v>10.09</v>
      </c>
    </row>
    <row r="46" spans="1:32" ht="17.25" customHeight="1">
      <c r="A46" s="360">
        <f t="shared" si="4"/>
        <v>40</v>
      </c>
      <c r="B46" s="368" t="s">
        <v>315</v>
      </c>
      <c r="C46" s="174"/>
      <c r="D46" s="362" t="s">
        <v>205</v>
      </c>
      <c r="E46" s="363"/>
      <c r="F46" s="361"/>
      <c r="G46" s="361">
        <v>24253394.98</v>
      </c>
      <c r="H46" s="361">
        <v>20777.1548</v>
      </c>
      <c r="I46" s="361"/>
      <c r="J46" s="361"/>
      <c r="K46" s="31">
        <v>20</v>
      </c>
      <c r="L46" s="365">
        <v>15.1</v>
      </c>
      <c r="M46" s="555">
        <f t="shared" si="10"/>
        <v>0</v>
      </c>
      <c r="N46" s="556">
        <f t="shared" si="11"/>
        <v>0</v>
      </c>
      <c r="O46" s="557"/>
      <c r="P46" s="367"/>
      <c r="Q46" s="558"/>
      <c r="R46" s="367"/>
      <c r="S46" s="558"/>
      <c r="T46" s="367"/>
      <c r="U46" s="558"/>
      <c r="V46" s="367"/>
      <c r="W46" s="557"/>
      <c r="X46" s="367"/>
      <c r="Y46" s="558"/>
      <c r="Z46" s="367"/>
      <c r="AA46" s="690">
        <v>0</v>
      </c>
      <c r="AB46" s="365">
        <v>0</v>
      </c>
      <c r="AC46" s="691">
        <v>0</v>
      </c>
      <c r="AD46" s="692">
        <v>0</v>
      </c>
      <c r="AE46" s="693">
        <f t="shared" si="7"/>
        <v>0</v>
      </c>
      <c r="AF46" s="559">
        <f t="shared" si="8"/>
        <v>0</v>
      </c>
    </row>
    <row r="47" spans="1:32" ht="17.25" customHeight="1">
      <c r="A47" s="360">
        <f t="shared" si="4"/>
        <v>41</v>
      </c>
      <c r="B47" s="368" t="s">
        <v>317</v>
      </c>
      <c r="C47" s="174"/>
      <c r="D47" s="362" t="s">
        <v>530</v>
      </c>
      <c r="E47" s="363"/>
      <c r="F47" s="361"/>
      <c r="G47" s="361">
        <v>9385473.1556000002</v>
      </c>
      <c r="H47" s="361">
        <v>14458.4031</v>
      </c>
      <c r="I47" s="361"/>
      <c r="J47" s="361"/>
      <c r="K47" s="31">
        <v>9.5</v>
      </c>
      <c r="L47" s="365">
        <v>10.09</v>
      </c>
      <c r="M47" s="555">
        <f t="shared" si="10"/>
        <v>9.5</v>
      </c>
      <c r="N47" s="556">
        <f t="shared" si="11"/>
        <v>10.09</v>
      </c>
      <c r="O47" s="557"/>
      <c r="P47" s="367"/>
      <c r="Q47" s="558"/>
      <c r="R47" s="367"/>
      <c r="S47" s="558"/>
      <c r="T47" s="367"/>
      <c r="U47" s="558"/>
      <c r="V47" s="367"/>
      <c r="W47" s="366">
        <f>K47</f>
        <v>9.5</v>
      </c>
      <c r="X47" s="367">
        <f>L47</f>
        <v>10.09</v>
      </c>
      <c r="Y47" s="558"/>
      <c r="Z47" s="367"/>
      <c r="AA47" s="690">
        <v>0</v>
      </c>
      <c r="AB47" s="365">
        <v>0</v>
      </c>
      <c r="AC47" s="691">
        <v>0</v>
      </c>
      <c r="AD47" s="692">
        <v>0</v>
      </c>
      <c r="AE47" s="693">
        <f t="shared" si="7"/>
        <v>9.5</v>
      </c>
      <c r="AF47" s="559">
        <f t="shared" si="8"/>
        <v>10.09</v>
      </c>
    </row>
    <row r="48" spans="1:32" ht="17.25" customHeight="1">
      <c r="A48" s="360">
        <f t="shared" si="4"/>
        <v>42</v>
      </c>
      <c r="B48" s="368" t="s">
        <v>317</v>
      </c>
      <c r="C48" s="174"/>
      <c r="D48" s="362" t="s">
        <v>205</v>
      </c>
      <c r="E48" s="363"/>
      <c r="F48" s="361"/>
      <c r="G48" s="361">
        <v>24253394.98</v>
      </c>
      <c r="H48" s="361">
        <v>20777.1548</v>
      </c>
      <c r="I48" s="361"/>
      <c r="J48" s="361"/>
      <c r="K48" s="31">
        <v>20</v>
      </c>
      <c r="L48" s="365">
        <v>15.1</v>
      </c>
      <c r="M48" s="555">
        <f t="shared" si="10"/>
        <v>0</v>
      </c>
      <c r="N48" s="556">
        <f t="shared" si="11"/>
        <v>0</v>
      </c>
      <c r="O48" s="557"/>
      <c r="P48" s="367"/>
      <c r="Q48" s="558"/>
      <c r="R48" s="367"/>
      <c r="S48" s="558"/>
      <c r="T48" s="367"/>
      <c r="U48" s="558"/>
      <c r="V48" s="367"/>
      <c r="W48" s="557"/>
      <c r="X48" s="367"/>
      <c r="Y48" s="558"/>
      <c r="Z48" s="367"/>
      <c r="AA48" s="690">
        <v>0</v>
      </c>
      <c r="AB48" s="365">
        <v>0</v>
      </c>
      <c r="AC48" s="691">
        <v>0</v>
      </c>
      <c r="AD48" s="692">
        <v>0</v>
      </c>
      <c r="AE48" s="693">
        <f t="shared" si="7"/>
        <v>0</v>
      </c>
      <c r="AF48" s="559">
        <f t="shared" si="8"/>
        <v>0</v>
      </c>
    </row>
    <row r="49" spans="1:32" ht="17.25" customHeight="1">
      <c r="A49" s="360">
        <f t="shared" si="4"/>
        <v>43</v>
      </c>
      <c r="B49" s="368" t="s">
        <v>317</v>
      </c>
      <c r="C49" s="174"/>
      <c r="D49" s="362" t="s">
        <v>531</v>
      </c>
      <c r="E49" s="363"/>
      <c r="F49" s="361"/>
      <c r="G49" s="361">
        <v>1915615.5715999999</v>
      </c>
      <c r="H49" s="361">
        <v>4553.9687000000004</v>
      </c>
      <c r="I49" s="361"/>
      <c r="J49" s="361"/>
      <c r="K49" s="31">
        <v>1.93</v>
      </c>
      <c r="L49" s="365">
        <v>4.68</v>
      </c>
      <c r="M49" s="555">
        <f t="shared" si="10"/>
        <v>1.93</v>
      </c>
      <c r="N49" s="556">
        <f t="shared" si="11"/>
        <v>4.68</v>
      </c>
      <c r="O49" s="557"/>
      <c r="P49" s="367"/>
      <c r="Q49" s="558"/>
      <c r="R49" s="367"/>
      <c r="S49" s="558"/>
      <c r="T49" s="367"/>
      <c r="U49" s="558"/>
      <c r="V49" s="367"/>
      <c r="W49" s="366">
        <f>K49</f>
        <v>1.93</v>
      </c>
      <c r="X49" s="367">
        <f>L49</f>
        <v>4.68</v>
      </c>
      <c r="Y49" s="558"/>
      <c r="Z49" s="367"/>
      <c r="AA49" s="690">
        <v>0</v>
      </c>
      <c r="AB49" s="365">
        <v>0</v>
      </c>
      <c r="AC49" s="691">
        <v>0</v>
      </c>
      <c r="AD49" s="692">
        <v>0</v>
      </c>
      <c r="AE49" s="693">
        <f t="shared" si="7"/>
        <v>1.93</v>
      </c>
      <c r="AF49" s="559">
        <f t="shared" si="8"/>
        <v>4.68</v>
      </c>
    </row>
    <row r="50" spans="1:32" ht="17.25" customHeight="1">
      <c r="A50" s="360">
        <f t="shared" si="4"/>
        <v>44</v>
      </c>
      <c r="B50" s="368" t="s">
        <v>155</v>
      </c>
      <c r="C50" s="174"/>
      <c r="D50" s="362" t="s">
        <v>530</v>
      </c>
      <c r="E50" s="363"/>
      <c r="F50" s="361"/>
      <c r="G50" s="361">
        <v>9385473.1556000002</v>
      </c>
      <c r="H50" s="361">
        <v>14458.4031</v>
      </c>
      <c r="I50" s="361"/>
      <c r="J50" s="361"/>
      <c r="K50" s="31">
        <v>9.5</v>
      </c>
      <c r="L50" s="365">
        <v>10.09</v>
      </c>
      <c r="M50" s="555">
        <f t="shared" si="10"/>
        <v>9.5</v>
      </c>
      <c r="N50" s="556">
        <f t="shared" si="11"/>
        <v>10.09</v>
      </c>
      <c r="O50" s="557"/>
      <c r="P50" s="367"/>
      <c r="Q50" s="558"/>
      <c r="R50" s="367"/>
      <c r="S50" s="558"/>
      <c r="T50" s="367"/>
      <c r="U50" s="558"/>
      <c r="V50" s="367"/>
      <c r="W50" s="557"/>
      <c r="X50" s="367">
        <f>L50</f>
        <v>10.09</v>
      </c>
      <c r="Y50" s="366">
        <f>K50</f>
        <v>9.5</v>
      </c>
      <c r="Z50" s="367"/>
      <c r="AA50" s="690"/>
      <c r="AB50" s="365">
        <v>0</v>
      </c>
      <c r="AC50" s="691"/>
      <c r="AD50" s="692">
        <v>0</v>
      </c>
      <c r="AE50" s="693">
        <f t="shared" si="7"/>
        <v>9.5</v>
      </c>
      <c r="AF50" s="559">
        <f t="shared" si="8"/>
        <v>10.09</v>
      </c>
    </row>
    <row r="51" spans="1:32" ht="17.25" customHeight="1">
      <c r="A51" s="360">
        <f t="shared" si="4"/>
        <v>45</v>
      </c>
      <c r="B51" s="368" t="s">
        <v>155</v>
      </c>
      <c r="C51" s="174"/>
      <c r="D51" s="362" t="s">
        <v>205</v>
      </c>
      <c r="E51" s="363"/>
      <c r="F51" s="361"/>
      <c r="G51" s="361">
        <v>24253394.98</v>
      </c>
      <c r="H51" s="361">
        <v>20777.1548</v>
      </c>
      <c r="I51" s="361"/>
      <c r="J51" s="361"/>
      <c r="K51" s="31">
        <v>20</v>
      </c>
      <c r="L51" s="365">
        <v>15.1</v>
      </c>
      <c r="M51" s="555">
        <f t="shared" si="10"/>
        <v>0</v>
      </c>
      <c r="N51" s="556">
        <f t="shared" si="11"/>
        <v>0</v>
      </c>
      <c r="O51" s="557"/>
      <c r="P51" s="367"/>
      <c r="Q51" s="558"/>
      <c r="R51" s="367"/>
      <c r="S51" s="558"/>
      <c r="T51" s="367"/>
      <c r="U51" s="558"/>
      <c r="V51" s="367"/>
      <c r="W51" s="557"/>
      <c r="X51" s="367"/>
      <c r="Y51" s="558"/>
      <c r="Z51" s="367"/>
      <c r="AA51" s="690">
        <v>0</v>
      </c>
      <c r="AB51" s="365">
        <v>0</v>
      </c>
      <c r="AC51" s="691">
        <v>0</v>
      </c>
      <c r="AD51" s="692">
        <v>0</v>
      </c>
      <c r="AE51" s="693">
        <f t="shared" si="7"/>
        <v>0</v>
      </c>
      <c r="AF51" s="559">
        <f t="shared" si="8"/>
        <v>0</v>
      </c>
    </row>
    <row r="52" spans="1:32" ht="17.25" customHeight="1">
      <c r="A52" s="360">
        <f t="shared" si="4"/>
        <v>46</v>
      </c>
      <c r="B52" s="368" t="s">
        <v>156</v>
      </c>
      <c r="C52" s="174"/>
      <c r="D52" s="362" t="s">
        <v>530</v>
      </c>
      <c r="E52" s="363"/>
      <c r="F52" s="361"/>
      <c r="G52" s="361">
        <v>9385473.1556000002</v>
      </c>
      <c r="H52" s="361">
        <v>14458.4031</v>
      </c>
      <c r="I52" s="361"/>
      <c r="J52" s="361"/>
      <c r="K52" s="31">
        <v>9.5</v>
      </c>
      <c r="L52" s="365">
        <v>10.09</v>
      </c>
      <c r="M52" s="555">
        <f t="shared" si="10"/>
        <v>9.5</v>
      </c>
      <c r="N52" s="556">
        <f t="shared" si="11"/>
        <v>10.09</v>
      </c>
      <c r="O52" s="557"/>
      <c r="P52" s="367"/>
      <c r="Q52" s="558"/>
      <c r="R52" s="367"/>
      <c r="S52" s="558"/>
      <c r="T52" s="367"/>
      <c r="U52" s="558"/>
      <c r="V52" s="367"/>
      <c r="W52" s="557"/>
      <c r="X52" s="367">
        <f>L52</f>
        <v>10.09</v>
      </c>
      <c r="Y52" s="366">
        <f>K52</f>
        <v>9.5</v>
      </c>
      <c r="Z52" s="367"/>
      <c r="AA52" s="690"/>
      <c r="AB52" s="365">
        <v>0</v>
      </c>
      <c r="AC52" s="691"/>
      <c r="AD52" s="692">
        <v>0</v>
      </c>
      <c r="AE52" s="693">
        <f t="shared" si="7"/>
        <v>9.5</v>
      </c>
      <c r="AF52" s="559">
        <f t="shared" si="8"/>
        <v>10.09</v>
      </c>
    </row>
    <row r="53" spans="1:32" ht="17.25" customHeight="1">
      <c r="A53" s="360">
        <f t="shared" si="4"/>
        <v>47</v>
      </c>
      <c r="B53" s="368" t="s">
        <v>156</v>
      </c>
      <c r="C53" s="174"/>
      <c r="D53" s="362" t="s">
        <v>205</v>
      </c>
      <c r="E53" s="363"/>
      <c r="F53" s="361"/>
      <c r="G53" s="361">
        <v>24253394.98</v>
      </c>
      <c r="H53" s="361">
        <v>20777.1548</v>
      </c>
      <c r="I53" s="361"/>
      <c r="J53" s="361"/>
      <c r="K53" s="31">
        <v>20</v>
      </c>
      <c r="L53" s="365">
        <v>15.1</v>
      </c>
      <c r="M53" s="555">
        <f t="shared" si="10"/>
        <v>0</v>
      </c>
      <c r="N53" s="556">
        <f t="shared" si="11"/>
        <v>0</v>
      </c>
      <c r="O53" s="557"/>
      <c r="P53" s="367"/>
      <c r="Q53" s="558"/>
      <c r="R53" s="367"/>
      <c r="S53" s="558"/>
      <c r="T53" s="367"/>
      <c r="U53" s="558"/>
      <c r="V53" s="367"/>
      <c r="W53" s="557"/>
      <c r="X53" s="367"/>
      <c r="Y53" s="558"/>
      <c r="Z53" s="367"/>
      <c r="AA53" s="690">
        <v>0</v>
      </c>
      <c r="AB53" s="365">
        <v>0</v>
      </c>
      <c r="AC53" s="691">
        <v>0</v>
      </c>
      <c r="AD53" s="692">
        <v>0</v>
      </c>
      <c r="AE53" s="693">
        <f t="shared" si="7"/>
        <v>0</v>
      </c>
      <c r="AF53" s="559">
        <f t="shared" si="8"/>
        <v>0</v>
      </c>
    </row>
    <row r="54" spans="1:32" ht="17.25" customHeight="1">
      <c r="A54" s="360">
        <f t="shared" si="4"/>
        <v>48</v>
      </c>
      <c r="B54" s="368" t="s">
        <v>157</v>
      </c>
      <c r="C54" s="174"/>
      <c r="D54" s="362" t="s">
        <v>530</v>
      </c>
      <c r="E54" s="363"/>
      <c r="F54" s="361"/>
      <c r="G54" s="361">
        <v>9385473.1556000002</v>
      </c>
      <c r="H54" s="361">
        <v>14458.4031</v>
      </c>
      <c r="I54" s="361"/>
      <c r="J54" s="361"/>
      <c r="K54" s="31">
        <v>9.5</v>
      </c>
      <c r="L54" s="365">
        <v>10.09</v>
      </c>
      <c r="M54" s="555">
        <f t="shared" si="10"/>
        <v>9.5</v>
      </c>
      <c r="N54" s="556">
        <f t="shared" si="11"/>
        <v>10.09</v>
      </c>
      <c r="O54" s="557"/>
      <c r="P54" s="367"/>
      <c r="Q54" s="558"/>
      <c r="R54" s="367"/>
      <c r="S54" s="558"/>
      <c r="T54" s="367"/>
      <c r="U54" s="558"/>
      <c r="V54" s="367"/>
      <c r="W54" s="557"/>
      <c r="X54" s="367">
        <f>L54</f>
        <v>10.09</v>
      </c>
      <c r="Y54" s="366">
        <f>K54</f>
        <v>9.5</v>
      </c>
      <c r="Z54" s="367"/>
      <c r="AA54" s="690"/>
      <c r="AB54" s="365">
        <v>0</v>
      </c>
      <c r="AC54" s="691"/>
      <c r="AD54" s="692">
        <v>0</v>
      </c>
      <c r="AE54" s="693">
        <f t="shared" si="7"/>
        <v>9.5</v>
      </c>
      <c r="AF54" s="559">
        <f t="shared" si="8"/>
        <v>10.09</v>
      </c>
    </row>
    <row r="55" spans="1:32" ht="17.25" customHeight="1">
      <c r="A55" s="360">
        <f t="shared" si="4"/>
        <v>49</v>
      </c>
      <c r="B55" s="368" t="s">
        <v>157</v>
      </c>
      <c r="C55" s="174"/>
      <c r="D55" s="362" t="s">
        <v>205</v>
      </c>
      <c r="E55" s="363"/>
      <c r="F55" s="361"/>
      <c r="G55" s="361">
        <v>24253394.98</v>
      </c>
      <c r="H55" s="361">
        <v>20777.1548</v>
      </c>
      <c r="I55" s="361"/>
      <c r="J55" s="361"/>
      <c r="K55" s="31">
        <v>20</v>
      </c>
      <c r="L55" s="365">
        <v>15.1</v>
      </c>
      <c r="M55" s="555">
        <f t="shared" si="10"/>
        <v>0</v>
      </c>
      <c r="N55" s="556">
        <f t="shared" si="11"/>
        <v>0</v>
      </c>
      <c r="O55" s="557"/>
      <c r="P55" s="367"/>
      <c r="Q55" s="558"/>
      <c r="R55" s="367"/>
      <c r="S55" s="558"/>
      <c r="T55" s="367"/>
      <c r="U55" s="558"/>
      <c r="V55" s="367"/>
      <c r="W55" s="557"/>
      <c r="X55" s="367"/>
      <c r="Y55" s="558"/>
      <c r="Z55" s="367"/>
      <c r="AA55" s="690">
        <v>0</v>
      </c>
      <c r="AB55" s="365">
        <v>0</v>
      </c>
      <c r="AC55" s="691">
        <v>0</v>
      </c>
      <c r="AD55" s="692">
        <v>0</v>
      </c>
      <c r="AE55" s="693">
        <f t="shared" si="7"/>
        <v>0</v>
      </c>
      <c r="AF55" s="559">
        <f t="shared" si="8"/>
        <v>0</v>
      </c>
    </row>
    <row r="56" spans="1:32" ht="17.25" customHeight="1">
      <c r="A56" s="360">
        <f t="shared" si="4"/>
        <v>50</v>
      </c>
      <c r="B56" s="368" t="s">
        <v>157</v>
      </c>
      <c r="C56" s="174"/>
      <c r="D56" s="362" t="s">
        <v>531</v>
      </c>
      <c r="E56" s="363"/>
      <c r="F56" s="361"/>
      <c r="G56" s="361">
        <v>1915615.5715999999</v>
      </c>
      <c r="H56" s="361">
        <v>4553.9687000000004</v>
      </c>
      <c r="I56" s="361"/>
      <c r="J56" s="361"/>
      <c r="K56" s="31">
        <v>1.93</v>
      </c>
      <c r="L56" s="365">
        <v>4.68</v>
      </c>
      <c r="M56" s="555">
        <f t="shared" si="10"/>
        <v>1.93</v>
      </c>
      <c r="N56" s="556">
        <f t="shared" si="11"/>
        <v>4.68</v>
      </c>
      <c r="O56" s="557"/>
      <c r="P56" s="367"/>
      <c r="Q56" s="558"/>
      <c r="R56" s="367"/>
      <c r="S56" s="558"/>
      <c r="T56" s="367"/>
      <c r="U56" s="558"/>
      <c r="V56" s="367"/>
      <c r="W56" s="557"/>
      <c r="X56" s="367">
        <f>L56</f>
        <v>4.68</v>
      </c>
      <c r="Y56" s="366">
        <f>K56</f>
        <v>1.93</v>
      </c>
      <c r="Z56" s="367"/>
      <c r="AA56" s="690"/>
      <c r="AB56" s="365">
        <v>0</v>
      </c>
      <c r="AC56" s="691"/>
      <c r="AD56" s="692">
        <v>0</v>
      </c>
      <c r="AE56" s="693">
        <f t="shared" si="7"/>
        <v>1.93</v>
      </c>
      <c r="AF56" s="559">
        <f t="shared" si="8"/>
        <v>4.68</v>
      </c>
    </row>
    <row r="57" spans="1:32" ht="17.25" customHeight="1">
      <c r="A57" s="360">
        <f t="shared" si="4"/>
        <v>51</v>
      </c>
      <c r="B57" s="368" t="s">
        <v>158</v>
      </c>
      <c r="C57" s="174"/>
      <c r="D57" s="362" t="s">
        <v>530</v>
      </c>
      <c r="E57" s="363"/>
      <c r="F57" s="361"/>
      <c r="G57" s="361">
        <v>9385473.1556000002</v>
      </c>
      <c r="H57" s="361">
        <v>14458.4031</v>
      </c>
      <c r="I57" s="361"/>
      <c r="J57" s="361"/>
      <c r="K57" s="31">
        <v>9.5</v>
      </c>
      <c r="L57" s="365">
        <v>10.09</v>
      </c>
      <c r="M57" s="555">
        <f t="shared" si="10"/>
        <v>9.5</v>
      </c>
      <c r="N57" s="556">
        <f t="shared" si="11"/>
        <v>10.09</v>
      </c>
      <c r="O57" s="557"/>
      <c r="P57" s="367"/>
      <c r="Q57" s="558"/>
      <c r="R57" s="367"/>
      <c r="S57" s="558"/>
      <c r="T57" s="367"/>
      <c r="U57" s="558"/>
      <c r="V57" s="367"/>
      <c r="W57" s="557"/>
      <c r="X57" s="367">
        <f>L57</f>
        <v>10.09</v>
      </c>
      <c r="Y57" s="366">
        <f>K57</f>
        <v>9.5</v>
      </c>
      <c r="Z57" s="367"/>
      <c r="AA57" s="690"/>
      <c r="AB57" s="365">
        <v>0</v>
      </c>
      <c r="AC57" s="691"/>
      <c r="AD57" s="692">
        <v>0</v>
      </c>
      <c r="AE57" s="693">
        <f t="shared" si="7"/>
        <v>9.5</v>
      </c>
      <c r="AF57" s="559">
        <f t="shared" si="8"/>
        <v>10.09</v>
      </c>
    </row>
    <row r="58" spans="1:32" ht="17.25" customHeight="1">
      <c r="A58" s="360">
        <f t="shared" si="4"/>
        <v>52</v>
      </c>
      <c r="B58" s="368" t="s">
        <v>158</v>
      </c>
      <c r="C58" s="174"/>
      <c r="D58" s="362" t="s">
        <v>205</v>
      </c>
      <c r="E58" s="363"/>
      <c r="F58" s="361"/>
      <c r="G58" s="361">
        <v>24253394.98</v>
      </c>
      <c r="H58" s="361">
        <v>20777.1548</v>
      </c>
      <c r="I58" s="361"/>
      <c r="J58" s="361"/>
      <c r="K58" s="31">
        <v>20</v>
      </c>
      <c r="L58" s="365">
        <v>15.1</v>
      </c>
      <c r="M58" s="555">
        <f t="shared" si="10"/>
        <v>0</v>
      </c>
      <c r="N58" s="556">
        <f t="shared" si="11"/>
        <v>0</v>
      </c>
      <c r="O58" s="557"/>
      <c r="P58" s="367"/>
      <c r="Q58" s="558"/>
      <c r="R58" s="367"/>
      <c r="S58" s="558"/>
      <c r="T58" s="367"/>
      <c r="U58" s="558"/>
      <c r="V58" s="367"/>
      <c r="W58" s="557"/>
      <c r="X58" s="367"/>
      <c r="Y58" s="558"/>
      <c r="Z58" s="367"/>
      <c r="AA58" s="690">
        <v>0</v>
      </c>
      <c r="AB58" s="365">
        <v>0</v>
      </c>
      <c r="AC58" s="691">
        <v>0</v>
      </c>
      <c r="AD58" s="692">
        <v>0</v>
      </c>
      <c r="AE58" s="693">
        <f t="shared" si="7"/>
        <v>0</v>
      </c>
      <c r="AF58" s="559">
        <f t="shared" si="8"/>
        <v>0</v>
      </c>
    </row>
    <row r="59" spans="1:32" ht="17.25" customHeight="1">
      <c r="A59" s="360">
        <f t="shared" si="4"/>
        <v>53</v>
      </c>
      <c r="B59" s="368" t="s">
        <v>158</v>
      </c>
      <c r="C59" s="174"/>
      <c r="D59" s="362" t="s">
        <v>531</v>
      </c>
      <c r="E59" s="363"/>
      <c r="F59" s="361"/>
      <c r="G59" s="361">
        <v>1915615.5715999999</v>
      </c>
      <c r="H59" s="361">
        <v>4553.9687000000004</v>
      </c>
      <c r="I59" s="361"/>
      <c r="J59" s="361"/>
      <c r="K59" s="31">
        <v>1.93</v>
      </c>
      <c r="L59" s="365">
        <v>4.68</v>
      </c>
      <c r="M59" s="555">
        <f t="shared" si="10"/>
        <v>1.93</v>
      </c>
      <c r="N59" s="556">
        <f t="shared" si="11"/>
        <v>4.68</v>
      </c>
      <c r="O59" s="557"/>
      <c r="P59" s="367"/>
      <c r="Q59" s="558"/>
      <c r="R59" s="367"/>
      <c r="S59" s="558"/>
      <c r="T59" s="367"/>
      <c r="U59" s="558"/>
      <c r="V59" s="367"/>
      <c r="W59" s="557"/>
      <c r="X59" s="367">
        <f>L59</f>
        <v>4.68</v>
      </c>
      <c r="Y59" s="366">
        <f>K59</f>
        <v>1.93</v>
      </c>
      <c r="Z59" s="367"/>
      <c r="AA59" s="690"/>
      <c r="AB59" s="365">
        <v>0</v>
      </c>
      <c r="AC59" s="691"/>
      <c r="AD59" s="692">
        <v>0</v>
      </c>
      <c r="AE59" s="693">
        <f t="shared" si="7"/>
        <v>1.93</v>
      </c>
      <c r="AF59" s="559">
        <f t="shared" si="8"/>
        <v>4.68</v>
      </c>
    </row>
    <row r="60" spans="1:32" ht="17.25" customHeight="1">
      <c r="A60" s="360">
        <f t="shared" si="4"/>
        <v>54</v>
      </c>
      <c r="B60" s="368" t="s">
        <v>159</v>
      </c>
      <c r="C60" s="174"/>
      <c r="D60" s="362" t="s">
        <v>530</v>
      </c>
      <c r="E60" s="363"/>
      <c r="F60" s="361"/>
      <c r="G60" s="361">
        <v>9385473.1556000002</v>
      </c>
      <c r="H60" s="361">
        <v>14458.4031</v>
      </c>
      <c r="I60" s="361"/>
      <c r="J60" s="361"/>
      <c r="K60" s="31">
        <v>9.5</v>
      </c>
      <c r="L60" s="365">
        <v>10.09</v>
      </c>
      <c r="M60" s="555">
        <f t="shared" si="10"/>
        <v>9.5</v>
      </c>
      <c r="N60" s="556">
        <f t="shared" si="11"/>
        <v>10.09</v>
      </c>
      <c r="O60" s="557"/>
      <c r="P60" s="367"/>
      <c r="Q60" s="558"/>
      <c r="R60" s="367"/>
      <c r="S60" s="558"/>
      <c r="T60" s="367"/>
      <c r="U60" s="558"/>
      <c r="V60" s="367"/>
      <c r="W60" s="557"/>
      <c r="X60" s="367">
        <f>L60</f>
        <v>10.09</v>
      </c>
      <c r="Y60" s="366">
        <f>K60</f>
        <v>9.5</v>
      </c>
      <c r="Z60" s="367"/>
      <c r="AA60" s="690"/>
      <c r="AB60" s="365">
        <v>0</v>
      </c>
      <c r="AC60" s="691"/>
      <c r="AD60" s="692">
        <v>0</v>
      </c>
      <c r="AE60" s="693">
        <f t="shared" si="7"/>
        <v>9.5</v>
      </c>
      <c r="AF60" s="559">
        <f t="shared" si="8"/>
        <v>10.09</v>
      </c>
    </row>
    <row r="61" spans="1:32" ht="17.25" customHeight="1">
      <c r="A61" s="360">
        <f t="shared" si="4"/>
        <v>55</v>
      </c>
      <c r="B61" s="368" t="s">
        <v>159</v>
      </c>
      <c r="C61" s="174"/>
      <c r="D61" s="362" t="s">
        <v>205</v>
      </c>
      <c r="E61" s="363"/>
      <c r="F61" s="361"/>
      <c r="G61" s="361">
        <v>24253394.98</v>
      </c>
      <c r="H61" s="361">
        <v>20777.1548</v>
      </c>
      <c r="I61" s="361"/>
      <c r="J61" s="361"/>
      <c r="K61" s="31">
        <v>20</v>
      </c>
      <c r="L61" s="365">
        <v>15.1</v>
      </c>
      <c r="M61" s="555">
        <f t="shared" si="10"/>
        <v>0</v>
      </c>
      <c r="N61" s="556">
        <f t="shared" si="11"/>
        <v>0</v>
      </c>
      <c r="O61" s="557"/>
      <c r="P61" s="367"/>
      <c r="Q61" s="558"/>
      <c r="R61" s="367"/>
      <c r="S61" s="558"/>
      <c r="T61" s="367"/>
      <c r="U61" s="558"/>
      <c r="V61" s="367"/>
      <c r="W61" s="557"/>
      <c r="X61" s="367"/>
      <c r="Y61" s="558"/>
      <c r="Z61" s="367"/>
      <c r="AA61" s="690">
        <v>0</v>
      </c>
      <c r="AB61" s="365">
        <v>0</v>
      </c>
      <c r="AC61" s="691">
        <v>0</v>
      </c>
      <c r="AD61" s="692">
        <v>0</v>
      </c>
      <c r="AE61" s="693">
        <f t="shared" si="7"/>
        <v>0</v>
      </c>
      <c r="AF61" s="559">
        <f t="shared" si="8"/>
        <v>0</v>
      </c>
    </row>
    <row r="62" spans="1:32" ht="17.25" customHeight="1">
      <c r="A62" s="360">
        <f t="shared" si="4"/>
        <v>56</v>
      </c>
      <c r="B62" s="368" t="s">
        <v>160</v>
      </c>
      <c r="C62" s="174"/>
      <c r="D62" s="362" t="s">
        <v>530</v>
      </c>
      <c r="E62" s="363"/>
      <c r="F62" s="361"/>
      <c r="G62" s="361">
        <v>9385473.1556000002</v>
      </c>
      <c r="H62" s="361">
        <v>14458.4031</v>
      </c>
      <c r="I62" s="361"/>
      <c r="J62" s="361"/>
      <c r="K62" s="31">
        <v>9.5</v>
      </c>
      <c r="L62" s="365">
        <v>10.09</v>
      </c>
      <c r="M62" s="555">
        <f t="shared" si="10"/>
        <v>9.5</v>
      </c>
      <c r="N62" s="556">
        <f t="shared" si="11"/>
        <v>10.09</v>
      </c>
      <c r="O62" s="557"/>
      <c r="P62" s="367"/>
      <c r="Q62" s="558"/>
      <c r="R62" s="367"/>
      <c r="S62" s="558"/>
      <c r="T62" s="367"/>
      <c r="U62" s="558"/>
      <c r="V62" s="367"/>
      <c r="W62" s="557"/>
      <c r="X62" s="367">
        <f>L62</f>
        <v>10.09</v>
      </c>
      <c r="Y62" s="366">
        <f>K62</f>
        <v>9.5</v>
      </c>
      <c r="Z62" s="367"/>
      <c r="AA62" s="690"/>
      <c r="AB62" s="365">
        <v>0</v>
      </c>
      <c r="AC62" s="691"/>
      <c r="AD62" s="692">
        <v>0</v>
      </c>
      <c r="AE62" s="693">
        <f t="shared" si="7"/>
        <v>9.5</v>
      </c>
      <c r="AF62" s="559">
        <f t="shared" si="8"/>
        <v>10.09</v>
      </c>
    </row>
    <row r="63" spans="1:32" ht="17.25" customHeight="1">
      <c r="A63" s="360">
        <f t="shared" si="4"/>
        <v>57</v>
      </c>
      <c r="B63" s="368" t="s">
        <v>160</v>
      </c>
      <c r="C63" s="174"/>
      <c r="D63" s="362" t="s">
        <v>205</v>
      </c>
      <c r="E63" s="363"/>
      <c r="F63" s="361"/>
      <c r="G63" s="361">
        <v>24253394.98</v>
      </c>
      <c r="H63" s="361">
        <v>20777.1548</v>
      </c>
      <c r="I63" s="361"/>
      <c r="J63" s="361"/>
      <c r="K63" s="31">
        <v>20</v>
      </c>
      <c r="L63" s="365">
        <v>15.1</v>
      </c>
      <c r="M63" s="555">
        <f t="shared" si="10"/>
        <v>0</v>
      </c>
      <c r="N63" s="556">
        <f t="shared" si="11"/>
        <v>0</v>
      </c>
      <c r="O63" s="557"/>
      <c r="P63" s="367"/>
      <c r="Q63" s="558"/>
      <c r="R63" s="367"/>
      <c r="S63" s="558"/>
      <c r="T63" s="367"/>
      <c r="U63" s="558"/>
      <c r="V63" s="367"/>
      <c r="W63" s="557"/>
      <c r="X63" s="367"/>
      <c r="Y63" s="558"/>
      <c r="Z63" s="367"/>
      <c r="AA63" s="690">
        <v>0</v>
      </c>
      <c r="AB63" s="365">
        <v>0</v>
      </c>
      <c r="AC63" s="691">
        <v>0</v>
      </c>
      <c r="AD63" s="692">
        <v>0</v>
      </c>
      <c r="AE63" s="693">
        <f t="shared" si="7"/>
        <v>0</v>
      </c>
      <c r="AF63" s="559">
        <f t="shared" si="8"/>
        <v>0</v>
      </c>
    </row>
    <row r="64" spans="1:32" ht="17.25" customHeight="1">
      <c r="A64" s="360">
        <f t="shared" si="4"/>
        <v>58</v>
      </c>
      <c r="B64" s="368" t="s">
        <v>160</v>
      </c>
      <c r="C64" s="174"/>
      <c r="D64" s="362" t="s">
        <v>531</v>
      </c>
      <c r="E64" s="363"/>
      <c r="F64" s="361"/>
      <c r="G64" s="361">
        <v>1915615.5715999999</v>
      </c>
      <c r="H64" s="361">
        <v>4553.9687000000004</v>
      </c>
      <c r="I64" s="361"/>
      <c r="J64" s="361"/>
      <c r="K64" s="31">
        <v>1.93</v>
      </c>
      <c r="L64" s="365">
        <v>4.68</v>
      </c>
      <c r="M64" s="555">
        <f t="shared" si="10"/>
        <v>1.93</v>
      </c>
      <c r="N64" s="556">
        <f t="shared" si="11"/>
        <v>4.68</v>
      </c>
      <c r="O64" s="557"/>
      <c r="P64" s="367"/>
      <c r="Q64" s="558"/>
      <c r="R64" s="367"/>
      <c r="S64" s="558"/>
      <c r="T64" s="367"/>
      <c r="U64" s="558"/>
      <c r="V64" s="367"/>
      <c r="W64" s="557"/>
      <c r="X64" s="367">
        <f>L64</f>
        <v>4.68</v>
      </c>
      <c r="Y64" s="366">
        <f>K64</f>
        <v>1.93</v>
      </c>
      <c r="Z64" s="367"/>
      <c r="AA64" s="690"/>
      <c r="AB64" s="365">
        <v>0</v>
      </c>
      <c r="AC64" s="691"/>
      <c r="AD64" s="692">
        <v>0</v>
      </c>
      <c r="AE64" s="693">
        <f t="shared" si="7"/>
        <v>1.93</v>
      </c>
      <c r="AF64" s="559">
        <f t="shared" si="8"/>
        <v>4.68</v>
      </c>
    </row>
    <row r="65" spans="1:32" ht="17.25" customHeight="1">
      <c r="A65" s="360">
        <f t="shared" si="4"/>
        <v>59</v>
      </c>
      <c r="B65" s="368" t="s">
        <v>161</v>
      </c>
      <c r="C65" s="174"/>
      <c r="D65" s="362" t="s">
        <v>530</v>
      </c>
      <c r="E65" s="363"/>
      <c r="F65" s="361"/>
      <c r="G65" s="361">
        <v>9385473.1556000002</v>
      </c>
      <c r="H65" s="361">
        <v>14458.4031</v>
      </c>
      <c r="I65" s="361"/>
      <c r="J65" s="361"/>
      <c r="K65" s="31">
        <v>9.5</v>
      </c>
      <c r="L65" s="365">
        <v>10.09</v>
      </c>
      <c r="M65" s="555">
        <f t="shared" si="10"/>
        <v>9.5</v>
      </c>
      <c r="N65" s="556">
        <f t="shared" si="11"/>
        <v>10.09</v>
      </c>
      <c r="O65" s="557"/>
      <c r="P65" s="367"/>
      <c r="Q65" s="558"/>
      <c r="R65" s="367"/>
      <c r="S65" s="558"/>
      <c r="T65" s="367"/>
      <c r="U65" s="558"/>
      <c r="V65" s="367"/>
      <c r="W65" s="557"/>
      <c r="X65" s="367">
        <f>L65</f>
        <v>10.09</v>
      </c>
      <c r="Y65" s="366">
        <f>K65</f>
        <v>9.5</v>
      </c>
      <c r="Z65" s="367"/>
      <c r="AA65" s="690"/>
      <c r="AB65" s="365">
        <v>0</v>
      </c>
      <c r="AC65" s="691"/>
      <c r="AD65" s="692">
        <v>0</v>
      </c>
      <c r="AE65" s="693">
        <f t="shared" si="7"/>
        <v>9.5</v>
      </c>
      <c r="AF65" s="559">
        <f t="shared" si="8"/>
        <v>10.09</v>
      </c>
    </row>
    <row r="66" spans="1:32" ht="17.25" customHeight="1">
      <c r="A66" s="360">
        <f t="shared" si="4"/>
        <v>60</v>
      </c>
      <c r="B66" s="368" t="s">
        <v>161</v>
      </c>
      <c r="C66" s="174"/>
      <c r="D66" s="362" t="s">
        <v>205</v>
      </c>
      <c r="E66" s="363"/>
      <c r="F66" s="361"/>
      <c r="G66" s="361">
        <v>24253394.98</v>
      </c>
      <c r="H66" s="361">
        <v>20777.1548</v>
      </c>
      <c r="I66" s="361"/>
      <c r="J66" s="361"/>
      <c r="K66" s="31">
        <v>20</v>
      </c>
      <c r="L66" s="365">
        <v>15.1</v>
      </c>
      <c r="M66" s="555">
        <f t="shared" si="10"/>
        <v>0</v>
      </c>
      <c r="N66" s="556">
        <f t="shared" si="11"/>
        <v>0</v>
      </c>
      <c r="O66" s="557"/>
      <c r="P66" s="367"/>
      <c r="Q66" s="558"/>
      <c r="R66" s="367"/>
      <c r="S66" s="558"/>
      <c r="T66" s="367"/>
      <c r="U66" s="558"/>
      <c r="V66" s="367"/>
      <c r="W66" s="557"/>
      <c r="X66" s="367"/>
      <c r="Y66" s="558"/>
      <c r="Z66" s="367"/>
      <c r="AA66" s="690">
        <v>0</v>
      </c>
      <c r="AB66" s="365">
        <v>0</v>
      </c>
      <c r="AC66" s="691">
        <v>0</v>
      </c>
      <c r="AD66" s="692">
        <v>0</v>
      </c>
      <c r="AE66" s="693">
        <f t="shared" si="7"/>
        <v>0</v>
      </c>
      <c r="AF66" s="559">
        <f t="shared" si="8"/>
        <v>0</v>
      </c>
    </row>
    <row r="67" spans="1:32" ht="17.25" customHeight="1">
      <c r="A67" s="360">
        <f t="shared" si="4"/>
        <v>61</v>
      </c>
      <c r="B67" s="368" t="s">
        <v>171</v>
      </c>
      <c r="C67" s="174"/>
      <c r="D67" s="362" t="s">
        <v>530</v>
      </c>
      <c r="E67" s="363"/>
      <c r="F67" s="361"/>
      <c r="G67" s="361">
        <v>9385473.1556000002</v>
      </c>
      <c r="H67" s="361">
        <v>14458.4031</v>
      </c>
      <c r="I67" s="361"/>
      <c r="J67" s="361"/>
      <c r="K67" s="31">
        <v>9.5</v>
      </c>
      <c r="L67" s="365">
        <v>10.09</v>
      </c>
      <c r="M67" s="555">
        <f t="shared" si="10"/>
        <v>9.5</v>
      </c>
      <c r="N67" s="556">
        <f t="shared" si="11"/>
        <v>10.09</v>
      </c>
      <c r="O67" s="557"/>
      <c r="P67" s="367"/>
      <c r="Q67" s="558"/>
      <c r="R67" s="367"/>
      <c r="S67" s="558"/>
      <c r="T67" s="367"/>
      <c r="U67" s="558"/>
      <c r="V67" s="367"/>
      <c r="W67" s="557"/>
      <c r="X67" s="367"/>
      <c r="Y67" s="366">
        <f>K67</f>
        <v>9.5</v>
      </c>
      <c r="Z67" s="367">
        <f>L67</f>
        <v>10.09</v>
      </c>
      <c r="AA67" s="690"/>
      <c r="AB67" s="365"/>
      <c r="AC67" s="691"/>
      <c r="AD67" s="692"/>
      <c r="AE67" s="693">
        <f t="shared" si="7"/>
        <v>9.5</v>
      </c>
      <c r="AF67" s="559">
        <f t="shared" si="8"/>
        <v>10.09</v>
      </c>
    </row>
    <row r="68" spans="1:32" ht="17.25" customHeight="1">
      <c r="A68" s="360">
        <f t="shared" si="4"/>
        <v>62</v>
      </c>
      <c r="B68" s="368" t="s">
        <v>171</v>
      </c>
      <c r="C68" s="174"/>
      <c r="D68" s="362" t="s">
        <v>205</v>
      </c>
      <c r="E68" s="363"/>
      <c r="F68" s="361"/>
      <c r="G68" s="361">
        <v>24253394.98</v>
      </c>
      <c r="H68" s="361">
        <v>20777.1548</v>
      </c>
      <c r="I68" s="361"/>
      <c r="J68" s="361"/>
      <c r="K68" s="31">
        <v>20</v>
      </c>
      <c r="L68" s="365">
        <v>15.1</v>
      </c>
      <c r="M68" s="555">
        <f t="shared" si="10"/>
        <v>0</v>
      </c>
      <c r="N68" s="556">
        <f t="shared" si="11"/>
        <v>0</v>
      </c>
      <c r="O68" s="557"/>
      <c r="P68" s="367"/>
      <c r="Q68" s="558"/>
      <c r="R68" s="367"/>
      <c r="S68" s="558"/>
      <c r="T68" s="367"/>
      <c r="U68" s="558"/>
      <c r="V68" s="367"/>
      <c r="W68" s="557"/>
      <c r="X68" s="367"/>
      <c r="Y68" s="558"/>
      <c r="Z68" s="367"/>
      <c r="AA68" s="690">
        <v>0</v>
      </c>
      <c r="AB68" s="365">
        <v>0</v>
      </c>
      <c r="AC68" s="691">
        <v>0</v>
      </c>
      <c r="AD68" s="692">
        <v>0</v>
      </c>
      <c r="AE68" s="693">
        <f t="shared" si="7"/>
        <v>0</v>
      </c>
      <c r="AF68" s="559">
        <f t="shared" si="8"/>
        <v>0</v>
      </c>
    </row>
    <row r="69" spans="1:32" ht="17.25" customHeight="1">
      <c r="A69" s="360">
        <f t="shared" si="4"/>
        <v>63</v>
      </c>
      <c r="B69" s="368" t="s">
        <v>172</v>
      </c>
      <c r="C69" s="174"/>
      <c r="D69" s="362" t="s">
        <v>530</v>
      </c>
      <c r="E69" s="363"/>
      <c r="F69" s="361"/>
      <c r="G69" s="361">
        <v>9385473.1556000002</v>
      </c>
      <c r="H69" s="361">
        <v>14458.4031</v>
      </c>
      <c r="I69" s="361"/>
      <c r="J69" s="361"/>
      <c r="K69" s="31">
        <v>9.5</v>
      </c>
      <c r="L69" s="365">
        <v>10.09</v>
      </c>
      <c r="M69" s="555">
        <f t="shared" si="10"/>
        <v>9.5</v>
      </c>
      <c r="N69" s="556">
        <f t="shared" si="11"/>
        <v>10.09</v>
      </c>
      <c r="O69" s="557"/>
      <c r="P69" s="367"/>
      <c r="Q69" s="558"/>
      <c r="R69" s="367"/>
      <c r="S69" s="558"/>
      <c r="T69" s="367"/>
      <c r="U69" s="558"/>
      <c r="V69" s="367"/>
      <c r="W69" s="557"/>
      <c r="X69" s="367"/>
      <c r="Y69" s="366">
        <f>K69</f>
        <v>9.5</v>
      </c>
      <c r="Z69" s="367">
        <f>L69</f>
        <v>10.09</v>
      </c>
      <c r="AA69" s="690"/>
      <c r="AB69" s="365"/>
      <c r="AC69" s="691"/>
      <c r="AD69" s="692"/>
      <c r="AE69" s="693">
        <f t="shared" si="7"/>
        <v>9.5</v>
      </c>
      <c r="AF69" s="559">
        <f t="shared" si="8"/>
        <v>10.09</v>
      </c>
    </row>
    <row r="70" spans="1:32" ht="17.25" customHeight="1">
      <c r="A70" s="360">
        <f t="shared" si="4"/>
        <v>64</v>
      </c>
      <c r="B70" s="368" t="s">
        <v>172</v>
      </c>
      <c r="C70" s="174"/>
      <c r="D70" s="362" t="s">
        <v>205</v>
      </c>
      <c r="E70" s="363"/>
      <c r="F70" s="361"/>
      <c r="G70" s="361">
        <v>24253394.98</v>
      </c>
      <c r="H70" s="361">
        <v>20777.1548</v>
      </c>
      <c r="I70" s="361"/>
      <c r="J70" s="361"/>
      <c r="K70" s="31">
        <v>20</v>
      </c>
      <c r="L70" s="365">
        <v>15.1</v>
      </c>
      <c r="M70" s="555">
        <f t="shared" si="10"/>
        <v>0</v>
      </c>
      <c r="N70" s="556">
        <f t="shared" si="11"/>
        <v>0</v>
      </c>
      <c r="O70" s="557"/>
      <c r="P70" s="367"/>
      <c r="Q70" s="558"/>
      <c r="R70" s="367"/>
      <c r="S70" s="558"/>
      <c r="T70" s="367"/>
      <c r="U70" s="558"/>
      <c r="V70" s="367"/>
      <c r="W70" s="557"/>
      <c r="X70" s="367"/>
      <c r="Y70" s="558"/>
      <c r="Z70" s="367"/>
      <c r="AA70" s="690">
        <v>0</v>
      </c>
      <c r="AB70" s="365">
        <v>0</v>
      </c>
      <c r="AC70" s="691">
        <v>0</v>
      </c>
      <c r="AD70" s="692">
        <v>0</v>
      </c>
      <c r="AE70" s="693">
        <f t="shared" si="7"/>
        <v>0</v>
      </c>
      <c r="AF70" s="559">
        <f t="shared" si="8"/>
        <v>0</v>
      </c>
    </row>
    <row r="71" spans="1:32" ht="17.25" customHeight="1">
      <c r="A71" s="360">
        <f t="shared" si="4"/>
        <v>65</v>
      </c>
      <c r="B71" s="368" t="s">
        <v>172</v>
      </c>
      <c r="C71" s="174"/>
      <c r="D71" s="362" t="s">
        <v>531</v>
      </c>
      <c r="E71" s="363"/>
      <c r="F71" s="361"/>
      <c r="G71" s="361">
        <v>1915615.5715999999</v>
      </c>
      <c r="H71" s="361">
        <v>4553.9687000000004</v>
      </c>
      <c r="I71" s="361"/>
      <c r="J71" s="361"/>
      <c r="K71" s="31">
        <v>1.93</v>
      </c>
      <c r="L71" s="365">
        <v>4.68</v>
      </c>
      <c r="M71" s="555">
        <f t="shared" si="10"/>
        <v>1.93</v>
      </c>
      <c r="N71" s="556">
        <f t="shared" si="11"/>
        <v>4.68</v>
      </c>
      <c r="O71" s="557"/>
      <c r="P71" s="367"/>
      <c r="Q71" s="558"/>
      <c r="R71" s="367"/>
      <c r="S71" s="558"/>
      <c r="T71" s="367"/>
      <c r="U71" s="558"/>
      <c r="V71" s="367"/>
      <c r="W71" s="557"/>
      <c r="X71" s="367"/>
      <c r="Y71" s="366">
        <f>K71</f>
        <v>1.93</v>
      </c>
      <c r="Z71" s="367">
        <f>L71</f>
        <v>4.68</v>
      </c>
      <c r="AA71" s="690"/>
      <c r="AB71" s="365"/>
      <c r="AC71" s="691"/>
      <c r="AD71" s="692"/>
      <c r="AE71" s="693">
        <f t="shared" si="7"/>
        <v>1.93</v>
      </c>
      <c r="AF71" s="559">
        <f t="shared" si="8"/>
        <v>4.68</v>
      </c>
    </row>
    <row r="72" spans="1:32" ht="17.25" customHeight="1">
      <c r="A72" s="360">
        <f t="shared" si="4"/>
        <v>66</v>
      </c>
      <c r="B72" s="368" t="s">
        <v>173</v>
      </c>
      <c r="C72" s="174"/>
      <c r="D72" s="362" t="s">
        <v>530</v>
      </c>
      <c r="E72" s="363"/>
      <c r="F72" s="361"/>
      <c r="G72" s="361">
        <v>9385473.1556000002</v>
      </c>
      <c r="H72" s="361">
        <v>14458.4031</v>
      </c>
      <c r="I72" s="361"/>
      <c r="J72" s="361"/>
      <c r="K72" s="31">
        <v>9.5</v>
      </c>
      <c r="L72" s="365">
        <v>10.09</v>
      </c>
      <c r="M72" s="555">
        <f t="shared" si="10"/>
        <v>9.5</v>
      </c>
      <c r="N72" s="556">
        <f t="shared" si="11"/>
        <v>10.09</v>
      </c>
      <c r="O72" s="557"/>
      <c r="P72" s="367"/>
      <c r="Q72" s="558"/>
      <c r="R72" s="367"/>
      <c r="S72" s="558"/>
      <c r="T72" s="367"/>
      <c r="U72" s="558"/>
      <c r="V72" s="367"/>
      <c r="W72" s="557"/>
      <c r="X72" s="367"/>
      <c r="Y72" s="366">
        <f>K72</f>
        <v>9.5</v>
      </c>
      <c r="Z72" s="367">
        <f>L72</f>
        <v>10.09</v>
      </c>
      <c r="AA72" s="690"/>
      <c r="AB72" s="365"/>
      <c r="AC72" s="691"/>
      <c r="AD72" s="692"/>
      <c r="AE72" s="693">
        <f t="shared" si="7"/>
        <v>9.5</v>
      </c>
      <c r="AF72" s="559">
        <f t="shared" si="8"/>
        <v>10.09</v>
      </c>
    </row>
    <row r="73" spans="1:32" ht="17.25" customHeight="1">
      <c r="A73" s="360">
        <f t="shared" ref="A73:A96" si="14">A72+1</f>
        <v>67</v>
      </c>
      <c r="B73" s="368" t="s">
        <v>173</v>
      </c>
      <c r="C73" s="174"/>
      <c r="D73" s="362" t="s">
        <v>205</v>
      </c>
      <c r="E73" s="363"/>
      <c r="F73" s="361"/>
      <c r="G73" s="361">
        <v>24253394.98</v>
      </c>
      <c r="H73" s="361">
        <v>20777.1548</v>
      </c>
      <c r="I73" s="361"/>
      <c r="J73" s="361"/>
      <c r="K73" s="31">
        <v>20</v>
      </c>
      <c r="L73" s="365">
        <v>15.1</v>
      </c>
      <c r="M73" s="555">
        <f t="shared" si="10"/>
        <v>0</v>
      </c>
      <c r="N73" s="556">
        <f t="shared" si="11"/>
        <v>0</v>
      </c>
      <c r="O73" s="557"/>
      <c r="P73" s="367"/>
      <c r="Q73" s="558"/>
      <c r="R73" s="367"/>
      <c r="S73" s="558"/>
      <c r="T73" s="367"/>
      <c r="U73" s="558"/>
      <c r="V73" s="367"/>
      <c r="W73" s="557"/>
      <c r="X73" s="367"/>
      <c r="Y73" s="558"/>
      <c r="Z73" s="367"/>
      <c r="AA73" s="690">
        <v>0</v>
      </c>
      <c r="AB73" s="365">
        <v>0</v>
      </c>
      <c r="AC73" s="691">
        <v>0</v>
      </c>
      <c r="AD73" s="692">
        <v>0</v>
      </c>
      <c r="AE73" s="693">
        <f t="shared" ref="AE73:AE96" si="15">AC73+M73</f>
        <v>0</v>
      </c>
      <c r="AF73" s="559">
        <f t="shared" ref="AF73:AF96" si="16">AD73+N73</f>
        <v>0</v>
      </c>
    </row>
    <row r="74" spans="1:32" ht="17.25" customHeight="1">
      <c r="A74" s="360">
        <f t="shared" si="14"/>
        <v>68</v>
      </c>
      <c r="B74" s="368" t="s">
        <v>173</v>
      </c>
      <c r="C74" s="174"/>
      <c r="D74" s="362" t="s">
        <v>531</v>
      </c>
      <c r="E74" s="363"/>
      <c r="F74" s="361"/>
      <c r="G74" s="361">
        <v>1915615.5715999999</v>
      </c>
      <c r="H74" s="361">
        <v>4553.9687000000004</v>
      </c>
      <c r="I74" s="361"/>
      <c r="J74" s="361"/>
      <c r="K74" s="31">
        <v>1.93</v>
      </c>
      <c r="L74" s="365">
        <v>4.68</v>
      </c>
      <c r="M74" s="555">
        <f t="shared" si="10"/>
        <v>1.93</v>
      </c>
      <c r="N74" s="556">
        <f t="shared" si="11"/>
        <v>4.68</v>
      </c>
      <c r="O74" s="557"/>
      <c r="P74" s="367"/>
      <c r="Q74" s="558"/>
      <c r="R74" s="367"/>
      <c r="S74" s="558"/>
      <c r="T74" s="367"/>
      <c r="U74" s="558"/>
      <c r="V74" s="367"/>
      <c r="W74" s="557"/>
      <c r="X74" s="367"/>
      <c r="Y74" s="366">
        <f>K74</f>
        <v>1.93</v>
      </c>
      <c r="Z74" s="367">
        <f>L74</f>
        <v>4.68</v>
      </c>
      <c r="AA74" s="690"/>
      <c r="AB74" s="365"/>
      <c r="AC74" s="691"/>
      <c r="AD74" s="692"/>
      <c r="AE74" s="693">
        <f t="shared" si="15"/>
        <v>1.93</v>
      </c>
      <c r="AF74" s="559">
        <f t="shared" si="16"/>
        <v>4.68</v>
      </c>
    </row>
    <row r="75" spans="1:32" ht="17.25" customHeight="1">
      <c r="A75" s="360">
        <f t="shared" si="14"/>
        <v>69</v>
      </c>
      <c r="B75" s="368" t="s">
        <v>174</v>
      </c>
      <c r="C75" s="174"/>
      <c r="D75" s="362" t="s">
        <v>530</v>
      </c>
      <c r="E75" s="363"/>
      <c r="F75" s="361"/>
      <c r="G75" s="361">
        <v>9385473.1556000002</v>
      </c>
      <c r="H75" s="361">
        <v>14458.4031</v>
      </c>
      <c r="I75" s="361"/>
      <c r="J75" s="361"/>
      <c r="K75" s="31">
        <v>9.5</v>
      </c>
      <c r="L75" s="365">
        <v>10.09</v>
      </c>
      <c r="M75" s="555">
        <f t="shared" si="10"/>
        <v>9.5</v>
      </c>
      <c r="N75" s="556">
        <f t="shared" si="11"/>
        <v>10.09</v>
      </c>
      <c r="O75" s="557"/>
      <c r="P75" s="367"/>
      <c r="Q75" s="558"/>
      <c r="R75" s="367"/>
      <c r="S75" s="558"/>
      <c r="T75" s="367"/>
      <c r="U75" s="558"/>
      <c r="V75" s="367"/>
      <c r="W75" s="557"/>
      <c r="X75" s="367"/>
      <c r="Y75" s="366">
        <f>K75</f>
        <v>9.5</v>
      </c>
      <c r="Z75" s="367">
        <f>L75</f>
        <v>10.09</v>
      </c>
      <c r="AA75" s="690"/>
      <c r="AB75" s="365"/>
      <c r="AC75" s="691"/>
      <c r="AD75" s="692"/>
      <c r="AE75" s="693">
        <f t="shared" si="15"/>
        <v>9.5</v>
      </c>
      <c r="AF75" s="559">
        <f t="shared" si="16"/>
        <v>10.09</v>
      </c>
    </row>
    <row r="76" spans="1:32" ht="17.25" customHeight="1">
      <c r="A76" s="360">
        <f t="shared" si="14"/>
        <v>70</v>
      </c>
      <c r="B76" s="368" t="s">
        <v>174</v>
      </c>
      <c r="C76" s="174"/>
      <c r="D76" s="362" t="s">
        <v>205</v>
      </c>
      <c r="E76" s="363"/>
      <c r="F76" s="361"/>
      <c r="G76" s="361">
        <v>24253394.98</v>
      </c>
      <c r="H76" s="361">
        <v>20777.1548</v>
      </c>
      <c r="I76" s="361"/>
      <c r="J76" s="361"/>
      <c r="K76" s="31">
        <v>20</v>
      </c>
      <c r="L76" s="365">
        <v>15.1</v>
      </c>
      <c r="M76" s="555">
        <f t="shared" si="10"/>
        <v>0</v>
      </c>
      <c r="N76" s="556">
        <f t="shared" si="11"/>
        <v>0</v>
      </c>
      <c r="O76" s="557"/>
      <c r="P76" s="367"/>
      <c r="Q76" s="558"/>
      <c r="R76" s="367"/>
      <c r="S76" s="558"/>
      <c r="T76" s="367"/>
      <c r="U76" s="558"/>
      <c r="V76" s="367"/>
      <c r="W76" s="557"/>
      <c r="X76" s="367"/>
      <c r="Y76" s="558"/>
      <c r="Z76" s="367"/>
      <c r="AA76" s="690">
        <v>0</v>
      </c>
      <c r="AB76" s="365">
        <v>0</v>
      </c>
      <c r="AC76" s="691">
        <v>0</v>
      </c>
      <c r="AD76" s="692">
        <v>0</v>
      </c>
      <c r="AE76" s="693">
        <f t="shared" si="15"/>
        <v>0</v>
      </c>
      <c r="AF76" s="559">
        <f t="shared" si="16"/>
        <v>0</v>
      </c>
    </row>
    <row r="77" spans="1:32" ht="17.25" customHeight="1">
      <c r="A77" s="360">
        <f t="shared" si="14"/>
        <v>71</v>
      </c>
      <c r="B77" s="368" t="s">
        <v>175</v>
      </c>
      <c r="C77" s="174"/>
      <c r="D77" s="362" t="s">
        <v>530</v>
      </c>
      <c r="E77" s="363"/>
      <c r="F77" s="361"/>
      <c r="G77" s="361">
        <v>9385473.1556000002</v>
      </c>
      <c r="H77" s="361">
        <v>14458.4031</v>
      </c>
      <c r="I77" s="361"/>
      <c r="J77" s="361"/>
      <c r="K77" s="31">
        <v>9.5</v>
      </c>
      <c r="L77" s="365">
        <v>10.09</v>
      </c>
      <c r="M77" s="555">
        <f t="shared" si="10"/>
        <v>9.5</v>
      </c>
      <c r="N77" s="556">
        <f t="shared" si="11"/>
        <v>10.09</v>
      </c>
      <c r="O77" s="557"/>
      <c r="P77" s="367"/>
      <c r="Q77" s="558"/>
      <c r="R77" s="367"/>
      <c r="S77" s="558"/>
      <c r="T77" s="367"/>
      <c r="U77" s="558"/>
      <c r="V77" s="367"/>
      <c r="W77" s="557"/>
      <c r="X77" s="367"/>
      <c r="Y77" s="366">
        <f>K77</f>
        <v>9.5</v>
      </c>
      <c r="Z77" s="367">
        <f>L77</f>
        <v>10.09</v>
      </c>
      <c r="AA77" s="690"/>
      <c r="AB77" s="365"/>
      <c r="AC77" s="691"/>
      <c r="AD77" s="692"/>
      <c r="AE77" s="693">
        <f t="shared" si="15"/>
        <v>9.5</v>
      </c>
      <c r="AF77" s="559">
        <f t="shared" si="16"/>
        <v>10.09</v>
      </c>
    </row>
    <row r="78" spans="1:32" ht="17.25" customHeight="1">
      <c r="A78" s="360">
        <f t="shared" si="14"/>
        <v>72</v>
      </c>
      <c r="B78" s="368" t="s">
        <v>175</v>
      </c>
      <c r="C78" s="174"/>
      <c r="D78" s="362" t="s">
        <v>205</v>
      </c>
      <c r="E78" s="363"/>
      <c r="F78" s="361"/>
      <c r="G78" s="361">
        <v>24253394.98</v>
      </c>
      <c r="H78" s="361">
        <v>20777.1548</v>
      </c>
      <c r="I78" s="361"/>
      <c r="J78" s="361"/>
      <c r="K78" s="31">
        <v>20</v>
      </c>
      <c r="L78" s="365">
        <v>15.1</v>
      </c>
      <c r="M78" s="555">
        <f t="shared" si="10"/>
        <v>0</v>
      </c>
      <c r="N78" s="556">
        <f t="shared" si="11"/>
        <v>0</v>
      </c>
      <c r="O78" s="557"/>
      <c r="P78" s="367"/>
      <c r="Q78" s="558"/>
      <c r="R78" s="367"/>
      <c r="S78" s="558"/>
      <c r="T78" s="367"/>
      <c r="U78" s="558"/>
      <c r="V78" s="367"/>
      <c r="W78" s="557"/>
      <c r="X78" s="367"/>
      <c r="Y78" s="558"/>
      <c r="Z78" s="367"/>
      <c r="AA78" s="690">
        <v>0</v>
      </c>
      <c r="AB78" s="365">
        <v>0</v>
      </c>
      <c r="AC78" s="691">
        <v>0</v>
      </c>
      <c r="AD78" s="692">
        <v>0</v>
      </c>
      <c r="AE78" s="693">
        <f t="shared" si="15"/>
        <v>0</v>
      </c>
      <c r="AF78" s="559">
        <f t="shared" si="16"/>
        <v>0</v>
      </c>
    </row>
    <row r="79" spans="1:32" ht="17.25" customHeight="1">
      <c r="A79" s="360">
        <f t="shared" si="14"/>
        <v>73</v>
      </c>
      <c r="B79" s="368" t="s">
        <v>175</v>
      </c>
      <c r="C79" s="174"/>
      <c r="D79" s="362" t="s">
        <v>531</v>
      </c>
      <c r="E79" s="363"/>
      <c r="F79" s="361"/>
      <c r="G79" s="361">
        <v>1915615.5715999999</v>
      </c>
      <c r="H79" s="361">
        <v>4553.9687000000004</v>
      </c>
      <c r="I79" s="361"/>
      <c r="J79" s="361"/>
      <c r="K79" s="31">
        <v>1.93</v>
      </c>
      <c r="L79" s="365">
        <v>4.68</v>
      </c>
      <c r="M79" s="555">
        <f t="shared" si="10"/>
        <v>1.93</v>
      </c>
      <c r="N79" s="556">
        <f t="shared" si="11"/>
        <v>4.68</v>
      </c>
      <c r="O79" s="557"/>
      <c r="P79" s="367"/>
      <c r="Q79" s="558"/>
      <c r="R79" s="367"/>
      <c r="S79" s="558"/>
      <c r="T79" s="367"/>
      <c r="U79" s="558"/>
      <c r="V79" s="367"/>
      <c r="W79" s="557"/>
      <c r="X79" s="367"/>
      <c r="Y79" s="366">
        <f>K79</f>
        <v>1.93</v>
      </c>
      <c r="Z79" s="367">
        <f>L79</f>
        <v>4.68</v>
      </c>
      <c r="AA79" s="690"/>
      <c r="AB79" s="365"/>
      <c r="AC79" s="691"/>
      <c r="AD79" s="692"/>
      <c r="AE79" s="693">
        <f t="shared" si="15"/>
        <v>1.93</v>
      </c>
      <c r="AF79" s="559">
        <f t="shared" si="16"/>
        <v>4.68</v>
      </c>
    </row>
    <row r="80" spans="1:32" ht="17.25" customHeight="1">
      <c r="A80" s="360">
        <f t="shared" si="14"/>
        <v>74</v>
      </c>
      <c r="B80" s="368" t="s">
        <v>176</v>
      </c>
      <c r="C80" s="174"/>
      <c r="D80" s="362" t="s">
        <v>530</v>
      </c>
      <c r="E80" s="363"/>
      <c r="F80" s="361"/>
      <c r="G80" s="361">
        <v>9385473.1556000002</v>
      </c>
      <c r="H80" s="361">
        <v>14458.4031</v>
      </c>
      <c r="I80" s="361"/>
      <c r="J80" s="361"/>
      <c r="K80" s="31">
        <v>9.5</v>
      </c>
      <c r="L80" s="365">
        <v>10.09</v>
      </c>
      <c r="M80" s="555">
        <f t="shared" si="10"/>
        <v>9.5</v>
      </c>
      <c r="N80" s="556">
        <f t="shared" si="11"/>
        <v>10.09</v>
      </c>
      <c r="O80" s="557"/>
      <c r="P80" s="367"/>
      <c r="Q80" s="558"/>
      <c r="R80" s="367"/>
      <c r="S80" s="558"/>
      <c r="T80" s="367"/>
      <c r="U80" s="558"/>
      <c r="V80" s="367"/>
      <c r="W80" s="557"/>
      <c r="X80" s="367"/>
      <c r="Y80" s="366">
        <f>K80</f>
        <v>9.5</v>
      </c>
      <c r="Z80" s="367">
        <f>L80</f>
        <v>10.09</v>
      </c>
      <c r="AA80" s="690"/>
      <c r="AB80" s="365"/>
      <c r="AC80" s="691"/>
      <c r="AD80" s="692"/>
      <c r="AE80" s="693">
        <f t="shared" si="15"/>
        <v>9.5</v>
      </c>
      <c r="AF80" s="559">
        <f t="shared" si="16"/>
        <v>10.09</v>
      </c>
    </row>
    <row r="81" spans="1:32" ht="17.25" customHeight="1">
      <c r="A81" s="360">
        <f t="shared" si="14"/>
        <v>75</v>
      </c>
      <c r="B81" s="368" t="s">
        <v>176</v>
      </c>
      <c r="C81" s="174"/>
      <c r="D81" s="362" t="s">
        <v>205</v>
      </c>
      <c r="E81" s="363"/>
      <c r="F81" s="361"/>
      <c r="G81" s="361">
        <v>24253394.98</v>
      </c>
      <c r="H81" s="361">
        <v>20777.1548</v>
      </c>
      <c r="I81" s="361"/>
      <c r="J81" s="361"/>
      <c r="K81" s="31">
        <v>20</v>
      </c>
      <c r="L81" s="365">
        <v>15.1</v>
      </c>
      <c r="M81" s="555">
        <f t="shared" si="10"/>
        <v>0</v>
      </c>
      <c r="N81" s="556">
        <f t="shared" si="11"/>
        <v>0</v>
      </c>
      <c r="O81" s="557"/>
      <c r="P81" s="367"/>
      <c r="Q81" s="558"/>
      <c r="R81" s="367"/>
      <c r="S81" s="558"/>
      <c r="T81" s="367"/>
      <c r="U81" s="558"/>
      <c r="V81" s="367"/>
      <c r="W81" s="557"/>
      <c r="X81" s="367"/>
      <c r="Y81" s="558"/>
      <c r="Z81" s="367"/>
      <c r="AA81" s="690">
        <v>0</v>
      </c>
      <c r="AB81" s="365">
        <v>0</v>
      </c>
      <c r="AC81" s="691">
        <v>0</v>
      </c>
      <c r="AD81" s="692">
        <v>0</v>
      </c>
      <c r="AE81" s="693">
        <f t="shared" si="15"/>
        <v>0</v>
      </c>
      <c r="AF81" s="559">
        <f t="shared" si="16"/>
        <v>0</v>
      </c>
    </row>
    <row r="82" spans="1:32" ht="17.25" customHeight="1">
      <c r="A82" s="360">
        <f t="shared" si="14"/>
        <v>76</v>
      </c>
      <c r="B82" s="368" t="s">
        <v>177</v>
      </c>
      <c r="C82" s="174"/>
      <c r="D82" s="362" t="s">
        <v>530</v>
      </c>
      <c r="E82" s="363"/>
      <c r="F82" s="361"/>
      <c r="G82" s="361">
        <v>9385473.1556000002</v>
      </c>
      <c r="H82" s="361">
        <v>14458.4031</v>
      </c>
      <c r="I82" s="361"/>
      <c r="J82" s="361"/>
      <c r="K82" s="31">
        <v>9.5</v>
      </c>
      <c r="L82" s="365">
        <v>10.09</v>
      </c>
      <c r="M82" s="555">
        <f t="shared" si="10"/>
        <v>9.5</v>
      </c>
      <c r="N82" s="556">
        <f t="shared" si="11"/>
        <v>10.09</v>
      </c>
      <c r="O82" s="557"/>
      <c r="P82" s="367"/>
      <c r="Q82" s="558"/>
      <c r="R82" s="367"/>
      <c r="S82" s="558"/>
      <c r="T82" s="367"/>
      <c r="U82" s="558"/>
      <c r="V82" s="367"/>
      <c r="W82" s="557"/>
      <c r="X82" s="367"/>
      <c r="Y82" s="366">
        <f>K82</f>
        <v>9.5</v>
      </c>
      <c r="Z82" s="367">
        <f>L82</f>
        <v>10.09</v>
      </c>
      <c r="AA82" s="690"/>
      <c r="AB82" s="365"/>
      <c r="AC82" s="691"/>
      <c r="AD82" s="692"/>
      <c r="AE82" s="693">
        <f t="shared" si="15"/>
        <v>9.5</v>
      </c>
      <c r="AF82" s="559">
        <f t="shared" si="16"/>
        <v>10.09</v>
      </c>
    </row>
    <row r="83" spans="1:32" ht="17.25" customHeight="1">
      <c r="A83" s="360">
        <f t="shared" si="14"/>
        <v>77</v>
      </c>
      <c r="B83" s="368" t="s">
        <v>177</v>
      </c>
      <c r="C83" s="174"/>
      <c r="D83" s="362" t="s">
        <v>205</v>
      </c>
      <c r="E83" s="363"/>
      <c r="F83" s="361"/>
      <c r="G83" s="361">
        <v>24253394.98</v>
      </c>
      <c r="H83" s="361">
        <v>20777.1548</v>
      </c>
      <c r="I83" s="361"/>
      <c r="J83" s="361"/>
      <c r="K83" s="31">
        <v>20</v>
      </c>
      <c r="L83" s="365">
        <v>15.1</v>
      </c>
      <c r="M83" s="555">
        <f t="shared" si="10"/>
        <v>0</v>
      </c>
      <c r="N83" s="556">
        <f t="shared" si="11"/>
        <v>0</v>
      </c>
      <c r="O83" s="557"/>
      <c r="P83" s="367"/>
      <c r="Q83" s="558"/>
      <c r="R83" s="367"/>
      <c r="S83" s="558"/>
      <c r="T83" s="367"/>
      <c r="U83" s="558"/>
      <c r="V83" s="367"/>
      <c r="W83" s="557"/>
      <c r="X83" s="367"/>
      <c r="Y83" s="558"/>
      <c r="Z83" s="367"/>
      <c r="AA83" s="690">
        <v>0</v>
      </c>
      <c r="AB83" s="365">
        <v>0</v>
      </c>
      <c r="AC83" s="691">
        <v>0</v>
      </c>
      <c r="AD83" s="692">
        <v>0</v>
      </c>
      <c r="AE83" s="693">
        <f t="shared" si="15"/>
        <v>0</v>
      </c>
      <c r="AF83" s="559">
        <f t="shared" si="16"/>
        <v>0</v>
      </c>
    </row>
    <row r="84" spans="1:32" ht="17.25" customHeight="1">
      <c r="A84" s="360">
        <f t="shared" si="14"/>
        <v>78</v>
      </c>
      <c r="B84" s="368" t="s">
        <v>178</v>
      </c>
      <c r="C84" s="174"/>
      <c r="D84" s="362" t="s">
        <v>530</v>
      </c>
      <c r="E84" s="363"/>
      <c r="F84" s="361"/>
      <c r="G84" s="361">
        <v>9385473.1556000002</v>
      </c>
      <c r="H84" s="361">
        <v>14458.4031</v>
      </c>
      <c r="I84" s="361"/>
      <c r="J84" s="361"/>
      <c r="K84" s="31">
        <v>9.5</v>
      </c>
      <c r="L84" s="365">
        <v>10.09</v>
      </c>
      <c r="M84" s="555">
        <f t="shared" si="10"/>
        <v>9.5</v>
      </c>
      <c r="N84" s="556">
        <f t="shared" si="11"/>
        <v>10.09</v>
      </c>
      <c r="O84" s="557"/>
      <c r="P84" s="367"/>
      <c r="Q84" s="558"/>
      <c r="R84" s="367"/>
      <c r="S84" s="558"/>
      <c r="T84" s="367"/>
      <c r="U84" s="558"/>
      <c r="V84" s="367"/>
      <c r="W84" s="557"/>
      <c r="X84" s="367"/>
      <c r="Y84" s="366">
        <f>K84</f>
        <v>9.5</v>
      </c>
      <c r="Z84" s="367">
        <f>L84</f>
        <v>10.09</v>
      </c>
      <c r="AA84" s="690"/>
      <c r="AB84" s="365"/>
      <c r="AC84" s="691"/>
      <c r="AD84" s="692"/>
      <c r="AE84" s="693">
        <f t="shared" si="15"/>
        <v>9.5</v>
      </c>
      <c r="AF84" s="559">
        <f t="shared" si="16"/>
        <v>10.09</v>
      </c>
    </row>
    <row r="85" spans="1:32" ht="17.25" customHeight="1">
      <c r="A85" s="360">
        <f t="shared" si="14"/>
        <v>79</v>
      </c>
      <c r="B85" s="368" t="s">
        <v>178</v>
      </c>
      <c r="C85" s="174"/>
      <c r="D85" s="362" t="s">
        <v>205</v>
      </c>
      <c r="E85" s="363"/>
      <c r="F85" s="361"/>
      <c r="G85" s="361">
        <v>24253394.98</v>
      </c>
      <c r="H85" s="361">
        <v>20777.1548</v>
      </c>
      <c r="I85" s="361"/>
      <c r="J85" s="361"/>
      <c r="K85" s="31">
        <v>20</v>
      </c>
      <c r="L85" s="365">
        <v>15.1</v>
      </c>
      <c r="M85" s="555">
        <f t="shared" si="10"/>
        <v>0</v>
      </c>
      <c r="N85" s="556">
        <f t="shared" si="11"/>
        <v>0</v>
      </c>
      <c r="O85" s="557"/>
      <c r="P85" s="367"/>
      <c r="Q85" s="558"/>
      <c r="R85" s="367"/>
      <c r="S85" s="558"/>
      <c r="T85" s="367"/>
      <c r="U85" s="558"/>
      <c r="V85" s="367"/>
      <c r="W85" s="557"/>
      <c r="X85" s="367"/>
      <c r="Y85" s="558"/>
      <c r="Z85" s="367"/>
      <c r="AA85" s="690">
        <v>0</v>
      </c>
      <c r="AB85" s="365">
        <v>0</v>
      </c>
      <c r="AC85" s="691">
        <v>0</v>
      </c>
      <c r="AD85" s="692">
        <v>0</v>
      </c>
      <c r="AE85" s="693">
        <f t="shared" si="15"/>
        <v>0</v>
      </c>
      <c r="AF85" s="559">
        <f t="shared" si="16"/>
        <v>0</v>
      </c>
    </row>
    <row r="86" spans="1:32" ht="17.25" customHeight="1">
      <c r="A86" s="360">
        <f t="shared" si="14"/>
        <v>80</v>
      </c>
      <c r="B86" s="368" t="s">
        <v>178</v>
      </c>
      <c r="C86" s="174"/>
      <c r="D86" s="362" t="s">
        <v>531</v>
      </c>
      <c r="E86" s="363"/>
      <c r="F86" s="361"/>
      <c r="G86" s="361">
        <v>1915615.5715999999</v>
      </c>
      <c r="H86" s="361">
        <v>4553.9687000000004</v>
      </c>
      <c r="I86" s="361"/>
      <c r="J86" s="361"/>
      <c r="K86" s="31">
        <v>1.93</v>
      </c>
      <c r="L86" s="365">
        <v>4.68</v>
      </c>
      <c r="M86" s="555">
        <f t="shared" si="10"/>
        <v>1.93</v>
      </c>
      <c r="N86" s="556">
        <f t="shared" si="11"/>
        <v>4.68</v>
      </c>
      <c r="O86" s="557"/>
      <c r="P86" s="367"/>
      <c r="Q86" s="558"/>
      <c r="R86" s="367"/>
      <c r="S86" s="558"/>
      <c r="T86" s="367"/>
      <c r="U86" s="558"/>
      <c r="V86" s="367"/>
      <c r="W86" s="557"/>
      <c r="X86" s="367"/>
      <c r="Y86" s="366">
        <f>K86</f>
        <v>1.93</v>
      </c>
      <c r="Z86" s="367">
        <f>L86</f>
        <v>4.68</v>
      </c>
      <c r="AA86" s="690"/>
      <c r="AB86" s="365"/>
      <c r="AC86" s="691"/>
      <c r="AD86" s="692"/>
      <c r="AE86" s="693">
        <f t="shared" si="15"/>
        <v>1.93</v>
      </c>
      <c r="AF86" s="559">
        <f t="shared" si="16"/>
        <v>4.68</v>
      </c>
    </row>
    <row r="87" spans="1:32" ht="17.25" customHeight="1">
      <c r="A87" s="360">
        <f t="shared" si="14"/>
        <v>81</v>
      </c>
      <c r="B87" s="368" t="s">
        <v>345</v>
      </c>
      <c r="C87" s="174"/>
      <c r="D87" s="362" t="s">
        <v>530</v>
      </c>
      <c r="E87" s="363"/>
      <c r="F87" s="361"/>
      <c r="G87" s="361">
        <v>9385473.1556000002</v>
      </c>
      <c r="H87" s="361">
        <v>14458.4031</v>
      </c>
      <c r="I87" s="361"/>
      <c r="J87" s="361"/>
      <c r="K87" s="31">
        <v>9.5</v>
      </c>
      <c r="L87" s="365">
        <v>10.09</v>
      </c>
      <c r="M87" s="555">
        <f t="shared" ref="M87:M96" si="17">O87+Q87+S87+U87+W87+Y87+AA87</f>
        <v>0</v>
      </c>
      <c r="N87" s="556">
        <f t="shared" ref="N87:N96" si="18">P87+R87+T87+V87+X87+Z87+AB87</f>
        <v>0</v>
      </c>
      <c r="O87" s="557"/>
      <c r="P87" s="367"/>
      <c r="Q87" s="558"/>
      <c r="R87" s="367"/>
      <c r="S87" s="558"/>
      <c r="T87" s="367"/>
      <c r="U87" s="558"/>
      <c r="V87" s="367"/>
      <c r="W87" s="557"/>
      <c r="X87" s="367"/>
      <c r="Y87" s="558"/>
      <c r="Z87" s="367"/>
      <c r="AA87" s="690">
        <v>0</v>
      </c>
      <c r="AB87" s="365">
        <v>0</v>
      </c>
      <c r="AC87" s="691">
        <v>0</v>
      </c>
      <c r="AD87" s="692">
        <v>0</v>
      </c>
      <c r="AE87" s="693">
        <f t="shared" si="15"/>
        <v>0</v>
      </c>
      <c r="AF87" s="559">
        <f t="shared" si="16"/>
        <v>0</v>
      </c>
    </row>
    <row r="88" spans="1:32" ht="17.25" customHeight="1">
      <c r="A88" s="360">
        <f t="shared" si="14"/>
        <v>82</v>
      </c>
      <c r="B88" s="368" t="s">
        <v>345</v>
      </c>
      <c r="C88" s="174"/>
      <c r="D88" s="362" t="s">
        <v>205</v>
      </c>
      <c r="E88" s="363"/>
      <c r="F88" s="361"/>
      <c r="G88" s="361">
        <v>24253394.98</v>
      </c>
      <c r="H88" s="361">
        <v>20777.1548</v>
      </c>
      <c r="I88" s="361"/>
      <c r="J88" s="361"/>
      <c r="K88" s="31">
        <v>20</v>
      </c>
      <c r="L88" s="365">
        <v>15.1</v>
      </c>
      <c r="M88" s="555">
        <f t="shared" si="17"/>
        <v>0</v>
      </c>
      <c r="N88" s="556">
        <f t="shared" si="18"/>
        <v>0</v>
      </c>
      <c r="O88" s="557"/>
      <c r="P88" s="367"/>
      <c r="Q88" s="558"/>
      <c r="R88" s="367"/>
      <c r="S88" s="558"/>
      <c r="T88" s="367"/>
      <c r="U88" s="558"/>
      <c r="V88" s="367"/>
      <c r="W88" s="557"/>
      <c r="X88" s="367"/>
      <c r="Y88" s="558"/>
      <c r="Z88" s="367"/>
      <c r="AA88" s="690">
        <v>0</v>
      </c>
      <c r="AB88" s="365">
        <v>0</v>
      </c>
      <c r="AC88" s="691">
        <v>0</v>
      </c>
      <c r="AD88" s="692">
        <v>0</v>
      </c>
      <c r="AE88" s="693">
        <f t="shared" si="15"/>
        <v>0</v>
      </c>
      <c r="AF88" s="559">
        <f t="shared" si="16"/>
        <v>0</v>
      </c>
    </row>
    <row r="89" spans="1:32" ht="17.25" customHeight="1">
      <c r="A89" s="360">
        <f t="shared" si="14"/>
        <v>83</v>
      </c>
      <c r="B89" s="368" t="s">
        <v>345</v>
      </c>
      <c r="C89" s="174"/>
      <c r="D89" s="362" t="s">
        <v>531</v>
      </c>
      <c r="E89" s="363"/>
      <c r="F89" s="361"/>
      <c r="G89" s="361">
        <v>1915615.5715999999</v>
      </c>
      <c r="H89" s="361">
        <v>4553.9687000000004</v>
      </c>
      <c r="I89" s="361"/>
      <c r="J89" s="361"/>
      <c r="K89" s="31">
        <f>G89/1000000</f>
        <v>1.9156155715999998</v>
      </c>
      <c r="L89" s="365">
        <f>H89/1000</f>
        <v>4.5539687000000004</v>
      </c>
      <c r="M89" s="555">
        <f t="shared" si="17"/>
        <v>0</v>
      </c>
      <c r="N89" s="556">
        <f t="shared" si="18"/>
        <v>0</v>
      </c>
      <c r="O89" s="557"/>
      <c r="P89" s="367"/>
      <c r="Q89" s="558"/>
      <c r="R89" s="367"/>
      <c r="S89" s="558"/>
      <c r="T89" s="367"/>
      <c r="U89" s="558"/>
      <c r="V89" s="367"/>
      <c r="W89" s="557"/>
      <c r="X89" s="367"/>
      <c r="Y89" s="558"/>
      <c r="Z89" s="367"/>
      <c r="AA89" s="690">
        <v>0</v>
      </c>
      <c r="AB89" s="365">
        <v>0</v>
      </c>
      <c r="AC89" s="691">
        <v>0</v>
      </c>
      <c r="AD89" s="692">
        <v>0</v>
      </c>
      <c r="AE89" s="693">
        <f t="shared" si="15"/>
        <v>0</v>
      </c>
      <c r="AF89" s="559">
        <f t="shared" si="16"/>
        <v>0</v>
      </c>
    </row>
    <row r="90" spans="1:32" ht="17.25" customHeight="1">
      <c r="A90" s="360">
        <f t="shared" si="14"/>
        <v>84</v>
      </c>
      <c r="B90" s="368" t="s">
        <v>347</v>
      </c>
      <c r="C90" s="174"/>
      <c r="D90" s="362" t="s">
        <v>530</v>
      </c>
      <c r="E90" s="363"/>
      <c r="F90" s="361"/>
      <c r="G90" s="361">
        <v>9385473.1556000002</v>
      </c>
      <c r="H90" s="361">
        <v>14458.4031</v>
      </c>
      <c r="I90" s="361"/>
      <c r="J90" s="361"/>
      <c r="K90" s="31">
        <v>9.5</v>
      </c>
      <c r="L90" s="365">
        <v>10.09</v>
      </c>
      <c r="M90" s="555">
        <f t="shared" si="17"/>
        <v>0</v>
      </c>
      <c r="N90" s="556">
        <f t="shared" si="18"/>
        <v>0</v>
      </c>
      <c r="O90" s="557"/>
      <c r="P90" s="367"/>
      <c r="Q90" s="558"/>
      <c r="R90" s="367"/>
      <c r="S90" s="558"/>
      <c r="T90" s="367"/>
      <c r="U90" s="558"/>
      <c r="V90" s="367"/>
      <c r="W90" s="557"/>
      <c r="X90" s="367"/>
      <c r="Y90" s="558"/>
      <c r="Z90" s="367"/>
      <c r="AA90" s="690">
        <v>0</v>
      </c>
      <c r="AB90" s="365">
        <v>0</v>
      </c>
      <c r="AC90" s="691">
        <v>0</v>
      </c>
      <c r="AD90" s="692">
        <v>0</v>
      </c>
      <c r="AE90" s="693">
        <f t="shared" si="15"/>
        <v>0</v>
      </c>
      <c r="AF90" s="559">
        <f t="shared" si="16"/>
        <v>0</v>
      </c>
    </row>
    <row r="91" spans="1:32" ht="17.25" customHeight="1">
      <c r="A91" s="360">
        <f t="shared" si="14"/>
        <v>85</v>
      </c>
      <c r="B91" s="368" t="s">
        <v>347</v>
      </c>
      <c r="C91" s="174"/>
      <c r="D91" s="362" t="s">
        <v>205</v>
      </c>
      <c r="E91" s="363"/>
      <c r="F91" s="361"/>
      <c r="G91" s="361">
        <v>24253394.98</v>
      </c>
      <c r="H91" s="361">
        <v>20777.1548</v>
      </c>
      <c r="I91" s="361"/>
      <c r="J91" s="361"/>
      <c r="K91" s="31">
        <v>20</v>
      </c>
      <c r="L91" s="365">
        <v>15.1</v>
      </c>
      <c r="M91" s="555">
        <f t="shared" si="17"/>
        <v>0</v>
      </c>
      <c r="N91" s="556">
        <f t="shared" si="18"/>
        <v>0</v>
      </c>
      <c r="O91" s="557"/>
      <c r="P91" s="367"/>
      <c r="Q91" s="558"/>
      <c r="R91" s="367"/>
      <c r="S91" s="558"/>
      <c r="T91" s="367"/>
      <c r="U91" s="558"/>
      <c r="V91" s="367"/>
      <c r="W91" s="557"/>
      <c r="X91" s="367"/>
      <c r="Y91" s="558"/>
      <c r="Z91" s="367"/>
      <c r="AA91" s="690">
        <v>0</v>
      </c>
      <c r="AB91" s="365">
        <v>0</v>
      </c>
      <c r="AC91" s="691">
        <v>0</v>
      </c>
      <c r="AD91" s="692">
        <v>0</v>
      </c>
      <c r="AE91" s="693">
        <f t="shared" si="15"/>
        <v>0</v>
      </c>
      <c r="AF91" s="559">
        <f t="shared" si="16"/>
        <v>0</v>
      </c>
    </row>
    <row r="92" spans="1:32" ht="17.25" customHeight="1">
      <c r="A92" s="360">
        <f t="shared" si="14"/>
        <v>86</v>
      </c>
      <c r="B92" s="368" t="s">
        <v>347</v>
      </c>
      <c r="C92" s="174"/>
      <c r="D92" s="362" t="s">
        <v>531</v>
      </c>
      <c r="E92" s="363"/>
      <c r="F92" s="361"/>
      <c r="G92" s="361">
        <v>1915615.5715999999</v>
      </c>
      <c r="H92" s="361">
        <v>4553.9687000000004</v>
      </c>
      <c r="I92" s="361"/>
      <c r="J92" s="361"/>
      <c r="K92" s="31">
        <f>G92/1000000</f>
        <v>1.9156155715999998</v>
      </c>
      <c r="L92" s="365">
        <f>H92/1000</f>
        <v>4.5539687000000004</v>
      </c>
      <c r="M92" s="555">
        <f t="shared" si="17"/>
        <v>0</v>
      </c>
      <c r="N92" s="556">
        <f t="shared" si="18"/>
        <v>0</v>
      </c>
      <c r="O92" s="557"/>
      <c r="P92" s="367"/>
      <c r="Q92" s="558"/>
      <c r="R92" s="367"/>
      <c r="S92" s="558"/>
      <c r="T92" s="367"/>
      <c r="U92" s="558"/>
      <c r="V92" s="367"/>
      <c r="W92" s="557"/>
      <c r="X92" s="367"/>
      <c r="Y92" s="558"/>
      <c r="Z92" s="367"/>
      <c r="AA92" s="690">
        <v>0</v>
      </c>
      <c r="AB92" s="365">
        <v>0</v>
      </c>
      <c r="AC92" s="691">
        <v>0</v>
      </c>
      <c r="AD92" s="692">
        <v>0</v>
      </c>
      <c r="AE92" s="693">
        <f t="shared" si="15"/>
        <v>0</v>
      </c>
      <c r="AF92" s="559">
        <f t="shared" si="16"/>
        <v>0</v>
      </c>
    </row>
    <row r="93" spans="1:32" ht="17.25" customHeight="1">
      <c r="A93" s="360">
        <f t="shared" si="14"/>
        <v>87</v>
      </c>
      <c r="B93" s="368" t="s">
        <v>349</v>
      </c>
      <c r="C93" s="174"/>
      <c r="D93" s="362" t="s">
        <v>530</v>
      </c>
      <c r="E93" s="363"/>
      <c r="F93" s="361"/>
      <c r="G93" s="361">
        <v>9385473.1556000002</v>
      </c>
      <c r="H93" s="361">
        <v>14458.4031</v>
      </c>
      <c r="I93" s="361"/>
      <c r="J93" s="361"/>
      <c r="K93" s="31">
        <v>9.5</v>
      </c>
      <c r="L93" s="365">
        <v>10.09</v>
      </c>
      <c r="M93" s="555">
        <f t="shared" si="17"/>
        <v>0</v>
      </c>
      <c r="N93" s="556">
        <f t="shared" si="18"/>
        <v>0</v>
      </c>
      <c r="O93" s="557"/>
      <c r="P93" s="367"/>
      <c r="Q93" s="558"/>
      <c r="R93" s="367"/>
      <c r="S93" s="558"/>
      <c r="T93" s="367"/>
      <c r="U93" s="558"/>
      <c r="V93" s="367"/>
      <c r="W93" s="557"/>
      <c r="X93" s="367"/>
      <c r="Y93" s="558"/>
      <c r="Z93" s="367"/>
      <c r="AA93" s="690">
        <v>0</v>
      </c>
      <c r="AB93" s="365">
        <v>0</v>
      </c>
      <c r="AC93" s="691">
        <v>0</v>
      </c>
      <c r="AD93" s="692">
        <v>0</v>
      </c>
      <c r="AE93" s="693">
        <f t="shared" si="15"/>
        <v>0</v>
      </c>
      <c r="AF93" s="559">
        <f t="shared" si="16"/>
        <v>0</v>
      </c>
    </row>
    <row r="94" spans="1:32" ht="17.25" customHeight="1">
      <c r="A94" s="360">
        <f t="shared" si="14"/>
        <v>88</v>
      </c>
      <c r="B94" s="368" t="s">
        <v>349</v>
      </c>
      <c r="C94" s="174"/>
      <c r="D94" s="362" t="s">
        <v>205</v>
      </c>
      <c r="E94" s="363"/>
      <c r="F94" s="361"/>
      <c r="G94" s="361">
        <v>24253394.98</v>
      </c>
      <c r="H94" s="361">
        <v>20777.1548</v>
      </c>
      <c r="I94" s="361"/>
      <c r="J94" s="361"/>
      <c r="K94" s="31">
        <v>20</v>
      </c>
      <c r="L94" s="365">
        <v>15.1</v>
      </c>
      <c r="M94" s="555">
        <f t="shared" si="17"/>
        <v>0</v>
      </c>
      <c r="N94" s="556">
        <f t="shared" si="18"/>
        <v>0</v>
      </c>
      <c r="O94" s="557"/>
      <c r="P94" s="367"/>
      <c r="Q94" s="558"/>
      <c r="R94" s="367"/>
      <c r="S94" s="558"/>
      <c r="T94" s="367"/>
      <c r="U94" s="558"/>
      <c r="V94" s="367"/>
      <c r="W94" s="557"/>
      <c r="X94" s="367"/>
      <c r="Y94" s="558"/>
      <c r="Z94" s="367"/>
      <c r="AA94" s="690">
        <v>0</v>
      </c>
      <c r="AB94" s="365">
        <v>0</v>
      </c>
      <c r="AC94" s="691">
        <v>0</v>
      </c>
      <c r="AD94" s="692">
        <v>0</v>
      </c>
      <c r="AE94" s="693">
        <f t="shared" si="15"/>
        <v>0</v>
      </c>
      <c r="AF94" s="559">
        <f t="shared" si="16"/>
        <v>0</v>
      </c>
    </row>
    <row r="95" spans="1:32" ht="17.25" customHeight="1">
      <c r="A95" s="360">
        <f t="shared" si="14"/>
        <v>89</v>
      </c>
      <c r="B95" s="368" t="s">
        <v>351</v>
      </c>
      <c r="C95" s="174"/>
      <c r="D95" s="362" t="s">
        <v>530</v>
      </c>
      <c r="E95" s="363"/>
      <c r="F95" s="361"/>
      <c r="G95" s="361">
        <v>9385473.1556000002</v>
      </c>
      <c r="H95" s="361">
        <v>14458.4031</v>
      </c>
      <c r="I95" s="361"/>
      <c r="J95" s="361"/>
      <c r="K95" s="31">
        <v>9.5</v>
      </c>
      <c r="L95" s="365">
        <v>10.09</v>
      </c>
      <c r="M95" s="555">
        <f t="shared" si="17"/>
        <v>0</v>
      </c>
      <c r="N95" s="556">
        <f t="shared" si="18"/>
        <v>0</v>
      </c>
      <c r="O95" s="572"/>
      <c r="P95" s="369"/>
      <c r="Q95" s="573"/>
      <c r="R95" s="369"/>
      <c r="S95" s="573"/>
      <c r="T95" s="369"/>
      <c r="U95" s="573"/>
      <c r="V95" s="369"/>
      <c r="W95" s="572"/>
      <c r="X95" s="369"/>
      <c r="Y95" s="573"/>
      <c r="Z95" s="369"/>
      <c r="AA95" s="694"/>
      <c r="AB95" s="695"/>
      <c r="AC95" s="696"/>
      <c r="AD95" s="697"/>
      <c r="AE95" s="693">
        <f t="shared" si="15"/>
        <v>0</v>
      </c>
      <c r="AF95" s="559">
        <f t="shared" si="16"/>
        <v>0</v>
      </c>
    </row>
    <row r="96" spans="1:32" ht="15" thickBot="1">
      <c r="A96" s="360">
        <f t="shared" si="14"/>
        <v>90</v>
      </c>
      <c r="B96" s="370" t="s">
        <v>351</v>
      </c>
      <c r="C96" s="574"/>
      <c r="D96" s="372" t="s">
        <v>205</v>
      </c>
      <c r="E96" s="373"/>
      <c r="F96" s="371"/>
      <c r="G96" s="371">
        <v>24253394.98</v>
      </c>
      <c r="H96" s="371">
        <v>20777.1548</v>
      </c>
      <c r="I96" s="371"/>
      <c r="J96" s="371"/>
      <c r="K96" s="374">
        <v>20</v>
      </c>
      <c r="L96" s="375">
        <v>15.1</v>
      </c>
      <c r="M96" s="555">
        <f t="shared" si="17"/>
        <v>0</v>
      </c>
      <c r="N96" s="556">
        <f t="shared" si="18"/>
        <v>0</v>
      </c>
      <c r="O96" s="575"/>
      <c r="P96" s="376"/>
      <c r="Q96" s="576"/>
      <c r="R96" s="376"/>
      <c r="S96" s="576"/>
      <c r="T96" s="376"/>
      <c r="U96" s="576"/>
      <c r="V96" s="376"/>
      <c r="W96" s="575"/>
      <c r="X96" s="376"/>
      <c r="Y96" s="576"/>
      <c r="Z96" s="376"/>
      <c r="AA96" s="698">
        <v>0</v>
      </c>
      <c r="AB96" s="375">
        <v>0</v>
      </c>
      <c r="AC96" s="699">
        <v>0</v>
      </c>
      <c r="AD96" s="700">
        <v>0</v>
      </c>
      <c r="AE96" s="693">
        <f t="shared" si="15"/>
        <v>0</v>
      </c>
      <c r="AF96" s="559">
        <f t="shared" si="16"/>
        <v>0</v>
      </c>
    </row>
    <row r="97" spans="1:32" ht="30" customHeight="1" thickBot="1">
      <c r="A97" s="879" t="s">
        <v>532</v>
      </c>
      <c r="B97" s="880"/>
      <c r="C97" s="880"/>
      <c r="D97" s="881"/>
      <c r="E97" s="577"/>
      <c r="F97" s="578"/>
      <c r="G97" s="578"/>
      <c r="H97" s="578"/>
      <c r="I97" s="578"/>
      <c r="J97" s="578"/>
      <c r="K97" s="579">
        <f>SUM(K7:K96)</f>
        <v>1547.7687635926004</v>
      </c>
      <c r="L97" s="580">
        <f t="shared" ref="L97:AD97" si="19">SUM(L7:L96)</f>
        <v>1326.9566889999987</v>
      </c>
      <c r="M97" s="581">
        <f t="shared" si="19"/>
        <v>866.02262220499972</v>
      </c>
      <c r="N97" s="587">
        <f t="shared" si="19"/>
        <v>759.60261800000001</v>
      </c>
      <c r="O97" s="582">
        <f t="shared" si="19"/>
        <v>0</v>
      </c>
      <c r="P97" s="583">
        <f t="shared" si="19"/>
        <v>0</v>
      </c>
      <c r="Q97" s="582">
        <f t="shared" si="19"/>
        <v>0</v>
      </c>
      <c r="R97" s="583">
        <f t="shared" si="19"/>
        <v>0</v>
      </c>
      <c r="S97" s="582">
        <f t="shared" si="19"/>
        <v>0</v>
      </c>
      <c r="T97" s="583">
        <f t="shared" si="19"/>
        <v>0</v>
      </c>
      <c r="U97" s="582">
        <f t="shared" si="19"/>
        <v>341.50688035779996</v>
      </c>
      <c r="V97" s="583">
        <f t="shared" si="19"/>
        <v>255.64196630000001</v>
      </c>
      <c r="W97" s="582">
        <f t="shared" si="19"/>
        <v>89.330254579000012</v>
      </c>
      <c r="X97" s="583">
        <f t="shared" si="19"/>
        <v>233.86620400000007</v>
      </c>
      <c r="Y97" s="582">
        <f t="shared" si="19"/>
        <v>295.84630737760006</v>
      </c>
      <c r="Z97" s="583">
        <f t="shared" si="19"/>
        <v>121.54817680000002</v>
      </c>
      <c r="AA97" s="701">
        <f t="shared" si="19"/>
        <v>139.33917989060001</v>
      </c>
      <c r="AB97" s="702">
        <f t="shared" si="19"/>
        <v>148.5462709</v>
      </c>
      <c r="AC97" s="703">
        <f t="shared" si="19"/>
        <v>12.29</v>
      </c>
      <c r="AD97" s="704">
        <f t="shared" si="19"/>
        <v>13.55</v>
      </c>
      <c r="AE97" s="584">
        <f>SUM(AE7:AE96)</f>
        <v>878.31262220499968</v>
      </c>
      <c r="AF97" s="585">
        <f>SUM(AF7:AF96)</f>
        <v>773.15261799999996</v>
      </c>
    </row>
    <row r="98" spans="1:32">
      <c r="M98" s="352" t="s">
        <v>0</v>
      </c>
      <c r="O98" s="352" t="s">
        <v>0</v>
      </c>
    </row>
    <row r="99" spans="1:32">
      <c r="O99" s="352" t="s">
        <v>0</v>
      </c>
    </row>
    <row r="100" spans="1:32">
      <c r="O100" s="352" t="s">
        <v>0</v>
      </c>
    </row>
    <row r="101" spans="1:32">
      <c r="O101" s="352" t="s">
        <v>0</v>
      </c>
    </row>
    <row r="102" spans="1:32">
      <c r="O102" s="352" t="s">
        <v>0</v>
      </c>
    </row>
    <row r="193" spans="24:24">
      <c r="X193" s="586">
        <f>SUM(X7:X192)-X56-X34</f>
        <v>463.05240800000013</v>
      </c>
    </row>
  </sheetData>
  <mergeCells count="12">
    <mergeCell ref="S5:T5"/>
    <mergeCell ref="U5:V5"/>
    <mergeCell ref="A97:D97"/>
    <mergeCell ref="A5:D5"/>
    <mergeCell ref="M5:N5"/>
    <mergeCell ref="O5:P5"/>
    <mergeCell ref="Q5:R5"/>
    <mergeCell ref="W5:X5"/>
    <mergeCell ref="Y5:Z5"/>
    <mergeCell ref="AA5:AB5"/>
    <mergeCell ref="AC5:AD5"/>
    <mergeCell ref="AE5:AF5"/>
  </mergeCells>
  <pageMargins left="0.70866141732283472" right="0.70866141732283472" top="0.74803149606299213" bottom="0.74803149606299213" header="0.31496062992125984" footer="0.31496062992125984"/>
  <pageSetup scale="27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BF57-8547-4E76-9E2E-E57CD1D8152C}">
  <sheetPr>
    <pageSetUpPr fitToPage="1"/>
  </sheetPr>
  <dimension ref="A1:I16"/>
  <sheetViews>
    <sheetView view="pageBreakPreview" zoomScale="60" zoomScaleNormal="100" workbookViewId="0">
      <selection activeCell="F14" sqref="F14"/>
    </sheetView>
  </sheetViews>
  <sheetFormatPr defaultRowHeight="14.5"/>
  <cols>
    <col min="1" max="1" width="8.6328125" customWidth="1"/>
    <col min="2" max="2" width="43.453125" customWidth="1"/>
    <col min="3" max="3" width="13.36328125" customWidth="1"/>
    <col min="4" max="4" width="14.453125" customWidth="1"/>
    <col min="5" max="5" width="18" customWidth="1"/>
    <col min="6" max="6" width="34.08984375" customWidth="1"/>
    <col min="7" max="7" width="31.453125" customWidth="1"/>
    <col min="8" max="8" width="26.54296875" customWidth="1"/>
    <col min="9" max="9" width="21.6328125" customWidth="1"/>
    <col min="10" max="10" width="21.36328125" customWidth="1"/>
    <col min="11" max="11" width="20" customWidth="1"/>
  </cols>
  <sheetData>
    <row r="1" spans="1:9" ht="24" customHeight="1">
      <c r="A1" s="349" t="s">
        <v>491</v>
      </c>
      <c r="B1" s="349"/>
      <c r="C1" s="349"/>
      <c r="D1" s="350"/>
    </row>
    <row r="2" spans="1:9" ht="24" customHeight="1">
      <c r="A2" s="349" t="s">
        <v>70</v>
      </c>
      <c r="B2" s="349"/>
      <c r="C2" s="349"/>
      <c r="D2" s="350"/>
    </row>
    <row r="3" spans="1:9" ht="24" customHeight="1">
      <c r="A3" s="349" t="s">
        <v>71</v>
      </c>
      <c r="B3" s="349"/>
      <c r="C3" s="349"/>
      <c r="D3" s="350"/>
    </row>
    <row r="4" spans="1:9" ht="24" customHeight="1" thickBot="1">
      <c r="A4" s="349" t="s">
        <v>646</v>
      </c>
      <c r="B4" s="349"/>
      <c r="C4" s="349"/>
      <c r="D4" s="350"/>
    </row>
    <row r="5" spans="1:9" ht="18.649999999999999" customHeight="1" thickBot="1">
      <c r="A5" s="886" t="s">
        <v>647</v>
      </c>
      <c r="B5" s="889" t="s">
        <v>2</v>
      </c>
      <c r="C5" s="892" t="s">
        <v>648</v>
      </c>
      <c r="D5" s="893"/>
      <c r="E5" s="894" t="s">
        <v>649</v>
      </c>
      <c r="F5" s="895"/>
      <c r="G5" s="895"/>
      <c r="H5" s="895"/>
      <c r="I5" s="896"/>
    </row>
    <row r="6" spans="1:9" ht="22.25" customHeight="1">
      <c r="A6" s="887"/>
      <c r="B6" s="890"/>
      <c r="C6" s="641"/>
      <c r="D6" s="642"/>
      <c r="E6" s="897" t="s">
        <v>650</v>
      </c>
      <c r="F6" s="898"/>
      <c r="G6" s="898"/>
      <c r="H6" s="898"/>
      <c r="I6" s="899"/>
    </row>
    <row r="7" spans="1:9" ht="27" customHeight="1" thickBot="1">
      <c r="A7" s="888"/>
      <c r="B7" s="891"/>
      <c r="C7" s="643" t="s">
        <v>651</v>
      </c>
      <c r="D7" s="644" t="s">
        <v>9</v>
      </c>
      <c r="E7" s="645" t="s">
        <v>652</v>
      </c>
      <c r="F7" s="646">
        <v>44956</v>
      </c>
      <c r="G7" s="647">
        <v>44985</v>
      </c>
      <c r="H7" s="647">
        <v>45016</v>
      </c>
      <c r="I7" s="648" t="s">
        <v>653</v>
      </c>
    </row>
    <row r="8" spans="1:9" ht="15" thickBot="1">
      <c r="A8" s="649"/>
      <c r="B8" s="650"/>
      <c r="C8" s="651"/>
      <c r="D8" s="650"/>
      <c r="E8" s="652"/>
      <c r="F8" s="653"/>
      <c r="G8" s="652"/>
      <c r="H8" s="652"/>
      <c r="I8" s="654"/>
    </row>
    <row r="9" spans="1:9">
      <c r="A9" s="655" t="s">
        <v>0</v>
      </c>
      <c r="B9" s="638" t="s">
        <v>629</v>
      </c>
      <c r="C9" s="656"/>
      <c r="D9" s="657"/>
      <c r="E9" s="658"/>
      <c r="F9" s="659"/>
      <c r="G9" s="658"/>
      <c r="H9" s="658"/>
      <c r="I9" s="660"/>
    </row>
    <row r="10" spans="1:9" ht="59.4" customHeight="1">
      <c r="A10" s="661">
        <v>1</v>
      </c>
      <c r="B10" s="662" t="s">
        <v>630</v>
      </c>
      <c r="C10" s="663">
        <v>12000</v>
      </c>
      <c r="D10" s="664" t="s">
        <v>654</v>
      </c>
      <c r="E10" s="665">
        <v>0</v>
      </c>
      <c r="F10" s="666">
        <f>'Carpark Detailed calculation'!G16</f>
        <v>2097.0099999999998</v>
      </c>
      <c r="G10" s="667"/>
      <c r="H10" s="667"/>
      <c r="I10" s="668">
        <f>H10+G10+F10</f>
        <v>2097.0099999999998</v>
      </c>
    </row>
    <row r="11" spans="1:9" ht="59.4" customHeight="1">
      <c r="A11" s="669">
        <v>2</v>
      </c>
      <c r="B11" s="670" t="s">
        <v>631</v>
      </c>
      <c r="C11" s="671">
        <v>1530</v>
      </c>
      <c r="D11" s="664" t="s">
        <v>654</v>
      </c>
      <c r="E11" s="665">
        <v>0</v>
      </c>
      <c r="F11" s="672">
        <v>0</v>
      </c>
      <c r="G11" s="673"/>
      <c r="H11" s="673"/>
      <c r="I11" s="668">
        <f t="shared" ref="I11:I16" si="0">H11+G11+F11</f>
        <v>0</v>
      </c>
    </row>
    <row r="12" spans="1:9" ht="59.4" customHeight="1">
      <c r="A12" s="669">
        <v>3</v>
      </c>
      <c r="B12" s="670" t="s">
        <v>632</v>
      </c>
      <c r="C12" s="671">
        <v>8000</v>
      </c>
      <c r="D12" s="664" t="s">
        <v>654</v>
      </c>
      <c r="E12" s="665">
        <v>0</v>
      </c>
      <c r="F12" s="672">
        <f>'Carpark Detailed calculation'!G8+'Carpark Detailed calculation'!G12</f>
        <v>1160.76</v>
      </c>
      <c r="G12" s="673"/>
      <c r="H12" s="673"/>
      <c r="I12" s="668">
        <f t="shared" si="0"/>
        <v>1160.76</v>
      </c>
    </row>
    <row r="13" spans="1:9" ht="59.4" customHeight="1">
      <c r="A13" s="669">
        <v>4</v>
      </c>
      <c r="B13" s="670" t="s">
        <v>633</v>
      </c>
      <c r="C13" s="671">
        <v>10000</v>
      </c>
      <c r="D13" s="664" t="s">
        <v>654</v>
      </c>
      <c r="E13" s="665">
        <v>0</v>
      </c>
      <c r="F13" s="672">
        <f>'Carpark Detailed calculation'!G9+'Carpark Detailed calculation'!G13</f>
        <v>936.25</v>
      </c>
      <c r="G13" s="673"/>
      <c r="H13" s="673"/>
      <c r="I13" s="668">
        <f t="shared" si="0"/>
        <v>936.25</v>
      </c>
    </row>
    <row r="14" spans="1:9" ht="59.4" customHeight="1">
      <c r="A14" s="669">
        <v>5</v>
      </c>
      <c r="B14" s="670" t="s">
        <v>634</v>
      </c>
      <c r="C14" s="671">
        <v>532</v>
      </c>
      <c r="D14" s="664" t="s">
        <v>654</v>
      </c>
      <c r="E14" s="665">
        <v>0</v>
      </c>
      <c r="F14" s="672">
        <v>0</v>
      </c>
      <c r="G14" s="673"/>
      <c r="H14" s="673"/>
      <c r="I14" s="668">
        <f t="shared" si="0"/>
        <v>0</v>
      </c>
    </row>
    <row r="15" spans="1:9" ht="59.4" customHeight="1">
      <c r="A15" s="669">
        <v>6</v>
      </c>
      <c r="B15" s="670" t="s">
        <v>635</v>
      </c>
      <c r="C15" s="671">
        <v>1050</v>
      </c>
      <c r="D15" s="664" t="s">
        <v>654</v>
      </c>
      <c r="E15" s="665">
        <v>0</v>
      </c>
      <c r="F15" s="672">
        <v>0</v>
      </c>
      <c r="G15" s="673"/>
      <c r="H15" s="673"/>
      <c r="I15" s="668">
        <f t="shared" si="0"/>
        <v>0</v>
      </c>
    </row>
    <row r="16" spans="1:9" ht="59.4" customHeight="1" thickBot="1">
      <c r="A16" s="674">
        <v>7</v>
      </c>
      <c r="B16" s="675" t="s">
        <v>636</v>
      </c>
      <c r="C16" s="676">
        <v>1</v>
      </c>
      <c r="D16" s="677" t="s">
        <v>148</v>
      </c>
      <c r="E16" s="678">
        <v>0</v>
      </c>
      <c r="F16" s="679">
        <v>0.1</v>
      </c>
      <c r="G16" s="680"/>
      <c r="H16" s="680"/>
      <c r="I16" s="681">
        <f t="shared" si="0"/>
        <v>0.1</v>
      </c>
    </row>
  </sheetData>
  <mergeCells count="5">
    <mergeCell ref="A5:A7"/>
    <mergeCell ref="B5:B7"/>
    <mergeCell ref="C5:D5"/>
    <mergeCell ref="E5:I5"/>
    <mergeCell ref="E6:I6"/>
  </mergeCells>
  <pageMargins left="0.7" right="0.7" top="0.75" bottom="0.75" header="0.3" footer="0.3"/>
  <pageSetup paperSize="9"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9743-A757-44DB-BDF9-0CF9BBFD862D}">
  <sheetPr>
    <pageSetUpPr fitToPage="1"/>
  </sheetPr>
  <dimension ref="A1:R24"/>
  <sheetViews>
    <sheetView view="pageBreakPreview" zoomScale="70" zoomScaleNormal="70" zoomScaleSheetLayoutView="70" workbookViewId="0">
      <selection activeCell="G13" sqref="G13"/>
    </sheetView>
  </sheetViews>
  <sheetFormatPr defaultRowHeight="14.5" outlineLevelCol="1"/>
  <cols>
    <col min="1" max="1" width="5.453125" customWidth="1"/>
    <col min="2" max="2" width="25.90625" style="27" customWidth="1"/>
    <col min="3" max="3" width="16.90625" customWidth="1"/>
    <col min="4" max="4" width="65.54296875" style="28" customWidth="1"/>
    <col min="5" max="6" width="12.6328125" style="29" hidden="1" customWidth="1" outlineLevel="1"/>
    <col min="7" max="7" width="14.36328125" customWidth="1" collapsed="1"/>
    <col min="8" max="8" width="14.36328125" customWidth="1"/>
    <col min="9" max="9" width="12.36328125" customWidth="1"/>
    <col min="18" max="18" width="21.6328125" bestFit="1" customWidth="1"/>
  </cols>
  <sheetData>
    <row r="1" spans="1:9" s="759" customFormat="1" ht="20.25" customHeight="1">
      <c r="A1" s="759" t="s">
        <v>658</v>
      </c>
      <c r="B1" s="760"/>
      <c r="D1" s="761"/>
      <c r="E1" s="782"/>
      <c r="F1" s="782"/>
    </row>
    <row r="2" spans="1:9" s="759" customFormat="1" ht="20.25" customHeight="1">
      <c r="A2" s="759" t="s">
        <v>70</v>
      </c>
      <c r="B2" s="760"/>
      <c r="D2" s="761"/>
      <c r="E2" s="782"/>
      <c r="F2" s="782"/>
    </row>
    <row r="3" spans="1:9" s="759" customFormat="1" ht="20.25" customHeight="1">
      <c r="A3" s="759" t="s">
        <v>71</v>
      </c>
      <c r="B3" s="760"/>
      <c r="D3" s="761"/>
      <c r="E3" s="782"/>
      <c r="F3" s="782"/>
    </row>
    <row r="4" spans="1:9" s="759" customFormat="1" ht="20.25" customHeight="1">
      <c r="A4" s="759" t="s">
        <v>659</v>
      </c>
      <c r="B4" s="760"/>
      <c r="D4" s="761"/>
      <c r="E4" s="782"/>
      <c r="F4" s="782"/>
    </row>
    <row r="5" spans="1:9" s="759" customFormat="1" ht="20.25" customHeight="1" thickBot="1">
      <c r="B5" s="760"/>
      <c r="D5" s="761"/>
      <c r="E5" s="782"/>
      <c r="F5" s="782"/>
    </row>
    <row r="6" spans="1:9" s="29" customFormat="1" ht="26.25" customHeight="1" thickBot="1">
      <c r="A6" s="900" t="s">
        <v>660</v>
      </c>
      <c r="B6" s="901"/>
      <c r="C6" s="901"/>
      <c r="D6" s="901"/>
      <c r="E6" s="729"/>
      <c r="F6" s="730"/>
      <c r="G6" s="902" t="s">
        <v>661</v>
      </c>
      <c r="H6" s="903"/>
    </row>
    <row r="7" spans="1:9" s="29" customFormat="1" ht="26.25" customHeight="1" thickBot="1">
      <c r="A7" s="731" t="s">
        <v>72</v>
      </c>
      <c r="B7" s="731" t="s">
        <v>662</v>
      </c>
      <c r="C7" s="732" t="s">
        <v>73</v>
      </c>
      <c r="D7" s="731" t="s">
        <v>663</v>
      </c>
      <c r="E7" s="733" t="s">
        <v>75</v>
      </c>
      <c r="F7" s="734" t="s">
        <v>76</v>
      </c>
      <c r="G7" s="735" t="s">
        <v>77</v>
      </c>
      <c r="H7" s="736" t="s">
        <v>0</v>
      </c>
    </row>
    <row r="8" spans="1:9" s="29" customFormat="1" ht="26.25" customHeight="1">
      <c r="A8" s="737">
        <v>1</v>
      </c>
      <c r="B8" s="737" t="s">
        <v>664</v>
      </c>
      <c r="C8" s="738" t="s">
        <v>203</v>
      </c>
      <c r="D8" s="737" t="s">
        <v>665</v>
      </c>
      <c r="E8" s="739"/>
      <c r="F8" s="740"/>
      <c r="G8" s="741">
        <v>611.89</v>
      </c>
      <c r="H8" s="742"/>
    </row>
    <row r="9" spans="1:9" s="29" customFormat="1" ht="26.25" customHeight="1">
      <c r="A9" s="743">
        <v>2</v>
      </c>
      <c r="B9" s="743" t="s">
        <v>664</v>
      </c>
      <c r="C9" s="744" t="s">
        <v>203</v>
      </c>
      <c r="D9" s="745" t="s">
        <v>666</v>
      </c>
      <c r="E9" s="746"/>
      <c r="F9" s="747"/>
      <c r="G9" s="748">
        <v>537.5</v>
      </c>
      <c r="H9" s="749"/>
      <c r="I9" s="750"/>
    </row>
    <row r="10" spans="1:9" s="29" customFormat="1" ht="26.25" customHeight="1">
      <c r="A10" s="743">
        <v>3</v>
      </c>
      <c r="B10" s="743" t="s">
        <v>664</v>
      </c>
      <c r="C10" s="744" t="s">
        <v>203</v>
      </c>
      <c r="D10" s="743" t="s">
        <v>667</v>
      </c>
      <c r="E10" s="746"/>
      <c r="F10" s="747"/>
      <c r="G10" s="748" t="s">
        <v>0</v>
      </c>
      <c r="H10" s="749" t="s">
        <v>710</v>
      </c>
      <c r="I10" s="750"/>
    </row>
    <row r="11" spans="1:9" s="29" customFormat="1" ht="26.25" customHeight="1">
      <c r="A11" s="743">
        <v>4</v>
      </c>
      <c r="B11" s="743" t="s">
        <v>664</v>
      </c>
      <c r="C11" s="744" t="s">
        <v>203</v>
      </c>
      <c r="D11" s="743" t="s">
        <v>668</v>
      </c>
      <c r="E11" s="746"/>
      <c r="F11" s="747"/>
      <c r="G11" s="748"/>
      <c r="H11" s="749" t="s">
        <v>710</v>
      </c>
    </row>
    <row r="12" spans="1:9" s="29" customFormat="1" ht="26.25" customHeight="1">
      <c r="A12" s="743">
        <v>5</v>
      </c>
      <c r="B12" s="743" t="s">
        <v>669</v>
      </c>
      <c r="C12" s="744" t="s">
        <v>203</v>
      </c>
      <c r="D12" s="737" t="s">
        <v>665</v>
      </c>
      <c r="E12" s="746"/>
      <c r="F12" s="747"/>
      <c r="G12" s="748">
        <v>548.87</v>
      </c>
      <c r="H12" s="749"/>
      <c r="I12" s="750"/>
    </row>
    <row r="13" spans="1:9" s="29" customFormat="1" ht="26.25" customHeight="1">
      <c r="A13" s="743">
        <v>6</v>
      </c>
      <c r="B13" s="743" t="s">
        <v>669</v>
      </c>
      <c r="C13" s="744" t="s">
        <v>203</v>
      </c>
      <c r="D13" s="743" t="s">
        <v>666</v>
      </c>
      <c r="E13" s="746"/>
      <c r="F13" s="747"/>
      <c r="G13" s="748">
        <v>398.75</v>
      </c>
      <c r="H13" s="749"/>
      <c r="I13" s="750"/>
    </row>
    <row r="14" spans="1:9" s="29" customFormat="1" ht="26.25" customHeight="1">
      <c r="A14" s="743">
        <v>7</v>
      </c>
      <c r="B14" s="743" t="s">
        <v>669</v>
      </c>
      <c r="C14" s="744" t="s">
        <v>203</v>
      </c>
      <c r="D14" s="743" t="s">
        <v>667</v>
      </c>
      <c r="E14" s="746"/>
      <c r="F14" s="747"/>
      <c r="G14" s="748" t="s">
        <v>0</v>
      </c>
      <c r="H14" s="749" t="s">
        <v>710</v>
      </c>
      <c r="I14" s="750"/>
    </row>
    <row r="15" spans="1:9" s="29" customFormat="1" ht="26.25" customHeight="1" thickBot="1">
      <c r="A15" s="743">
        <v>8</v>
      </c>
      <c r="B15" s="743" t="s">
        <v>669</v>
      </c>
      <c r="C15" s="744" t="s">
        <v>203</v>
      </c>
      <c r="D15" s="743" t="s">
        <v>668</v>
      </c>
      <c r="E15" s="746"/>
      <c r="F15" s="747"/>
      <c r="G15" s="748"/>
      <c r="H15" s="749" t="s">
        <v>710</v>
      </c>
      <c r="I15" s="750"/>
    </row>
    <row r="16" spans="1:9" s="29" customFormat="1" ht="28.5" customHeight="1" thickBot="1">
      <c r="A16" s="904" t="s">
        <v>670</v>
      </c>
      <c r="B16" s="905"/>
      <c r="C16" s="905"/>
      <c r="D16" s="906"/>
      <c r="E16" s="751"/>
      <c r="F16" s="752"/>
      <c r="G16" s="753">
        <f>SUM(G8:G15)</f>
        <v>2097.0099999999998</v>
      </c>
      <c r="H16" s="754" t="s">
        <v>0</v>
      </c>
      <c r="I16" s="755"/>
    </row>
    <row r="17" spans="1:18" s="29" customFormat="1" ht="26.25" customHeight="1">
      <c r="A17" s="32"/>
      <c r="B17" s="756"/>
      <c r="C17" s="32"/>
      <c r="D17" s="757"/>
      <c r="E17" s="32"/>
      <c r="F17" s="32"/>
      <c r="G17" s="32"/>
      <c r="H17" s="32"/>
      <c r="R17" s="758"/>
    </row>
    <row r="18" spans="1:18" ht="34.5" customHeight="1">
      <c r="A18" s="33"/>
      <c r="B18" s="34"/>
      <c r="C18" s="33"/>
      <c r="D18" s="35"/>
      <c r="E18" s="32"/>
      <c r="F18" s="32"/>
      <c r="G18" s="33"/>
      <c r="H18" s="33"/>
    </row>
    <row r="19" spans="1:18">
      <c r="B19" s="34"/>
    </row>
    <row r="20" spans="1:18">
      <c r="B20" s="34"/>
    </row>
    <row r="21" spans="1:18">
      <c r="B21" s="34"/>
    </row>
    <row r="22" spans="1:18">
      <c r="B22" s="34"/>
    </row>
    <row r="23" spans="1:18">
      <c r="B23" s="34"/>
    </row>
    <row r="24" spans="1:18">
      <c r="B24" s="34"/>
    </row>
  </sheetData>
  <mergeCells count="3">
    <mergeCell ref="A6:D6"/>
    <mergeCell ref="G6:H6"/>
    <mergeCell ref="A16:D16"/>
  </mergeCells>
  <pageMargins left="0.25" right="0.25" top="0.75" bottom="0.75" header="0.3" footer="0.3"/>
  <pageSetup scale="93" fitToHeight="0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5305-03A6-4F7B-96CF-799B57AFB41E}">
  <sheetPr>
    <pageSetUpPr fitToPage="1"/>
  </sheetPr>
  <dimension ref="A1:K40"/>
  <sheetViews>
    <sheetView view="pageBreakPreview"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H33" sqref="H33"/>
    </sheetView>
  </sheetViews>
  <sheetFormatPr defaultColWidth="8.90625" defaultRowHeight="14.5"/>
  <cols>
    <col min="1" max="1" width="5.36328125" customWidth="1"/>
    <col min="2" max="2" width="20.6328125" customWidth="1"/>
    <col min="3" max="3" width="14.08984375" customWidth="1"/>
    <col min="4" max="6" width="16.36328125" customWidth="1"/>
    <col min="7" max="7" width="15.453125" customWidth="1"/>
    <col min="9" max="9" width="9.54296875" customWidth="1"/>
  </cols>
  <sheetData>
    <row r="1" spans="1:8" s="759" customFormat="1" ht="20.149999999999999" customHeight="1">
      <c r="A1" s="759" t="s">
        <v>658</v>
      </c>
      <c r="B1" s="760"/>
      <c r="D1" s="761"/>
    </row>
    <row r="2" spans="1:8" s="759" customFormat="1" ht="20.149999999999999" customHeight="1">
      <c r="A2" s="759" t="s">
        <v>70</v>
      </c>
      <c r="B2" s="760"/>
      <c r="D2" s="761"/>
    </row>
    <row r="3" spans="1:8" s="759" customFormat="1" ht="20.149999999999999" customHeight="1">
      <c r="A3" s="759" t="s">
        <v>71</v>
      </c>
      <c r="B3" s="760"/>
      <c r="D3" s="761"/>
    </row>
    <row r="4" spans="1:8" s="759" customFormat="1" ht="20.149999999999999" customHeight="1">
      <c r="A4" s="759" t="s">
        <v>671</v>
      </c>
      <c r="B4" s="760"/>
      <c r="D4" s="761"/>
    </row>
    <row r="5" spans="1:8" ht="15" thickBot="1"/>
    <row r="6" spans="1:8" ht="30" customHeight="1">
      <c r="A6" s="907" t="s">
        <v>672</v>
      </c>
      <c r="B6" s="912" t="s">
        <v>673</v>
      </c>
      <c r="C6" s="907" t="s">
        <v>674</v>
      </c>
      <c r="D6" s="914" t="s">
        <v>675</v>
      </c>
      <c r="E6" s="915"/>
      <c r="F6" s="916"/>
      <c r="G6" s="907" t="s">
        <v>676</v>
      </c>
    </row>
    <row r="7" spans="1:8" ht="44" thickBot="1">
      <c r="A7" s="908"/>
      <c r="B7" s="913"/>
      <c r="C7" s="908"/>
      <c r="D7" s="762" t="s">
        <v>677</v>
      </c>
      <c r="E7" s="763" t="s">
        <v>678</v>
      </c>
      <c r="F7" s="764" t="s">
        <v>679</v>
      </c>
      <c r="G7" s="908"/>
    </row>
    <row r="8" spans="1:8" ht="24" customHeight="1">
      <c r="A8" s="765">
        <v>1</v>
      </c>
      <c r="B8" s="766" t="s">
        <v>680</v>
      </c>
      <c r="C8" s="767" t="s">
        <v>681</v>
      </c>
      <c r="D8" s="768">
        <v>5.19</v>
      </c>
      <c r="E8" s="769">
        <v>7.5</v>
      </c>
      <c r="F8" s="770">
        <v>12.66</v>
      </c>
      <c r="G8" s="771">
        <f t="shared" ref="G8:G38" si="0">D8+E8+F8</f>
        <v>25.35</v>
      </c>
      <c r="H8" t="s">
        <v>0</v>
      </c>
    </row>
    <row r="9" spans="1:8" ht="24" customHeight="1">
      <c r="A9" s="766">
        <v>2</v>
      </c>
      <c r="B9" s="766" t="s">
        <v>682</v>
      </c>
      <c r="C9" s="767" t="s">
        <v>681</v>
      </c>
      <c r="D9" s="768">
        <v>5.19</v>
      </c>
      <c r="E9" s="769">
        <v>7.5</v>
      </c>
      <c r="F9" s="770">
        <v>12.66</v>
      </c>
      <c r="G9" s="772">
        <f t="shared" si="0"/>
        <v>25.35</v>
      </c>
      <c r="H9" t="s">
        <v>0</v>
      </c>
    </row>
    <row r="10" spans="1:8" ht="24" customHeight="1">
      <c r="A10" s="766">
        <v>3</v>
      </c>
      <c r="B10" s="766" t="s">
        <v>683</v>
      </c>
      <c r="C10" s="767" t="s">
        <v>681</v>
      </c>
      <c r="D10" s="768">
        <v>5.19</v>
      </c>
      <c r="E10" s="769">
        <v>7.5</v>
      </c>
      <c r="F10" s="770">
        <v>12.66</v>
      </c>
      <c r="G10" s="772">
        <f t="shared" si="0"/>
        <v>25.35</v>
      </c>
      <c r="H10" t="s">
        <v>0</v>
      </c>
    </row>
    <row r="11" spans="1:8" ht="24" customHeight="1">
      <c r="A11" s="765">
        <v>4</v>
      </c>
      <c r="B11" s="766" t="s">
        <v>684</v>
      </c>
      <c r="C11" s="767" t="s">
        <v>681</v>
      </c>
      <c r="D11" s="768">
        <v>5.19</v>
      </c>
      <c r="E11" s="769">
        <v>7.5</v>
      </c>
      <c r="F11" s="770">
        <v>12.66</v>
      </c>
      <c r="G11" s="772">
        <f t="shared" si="0"/>
        <v>25.35</v>
      </c>
      <c r="H11" t="s">
        <v>0</v>
      </c>
    </row>
    <row r="12" spans="1:8" ht="24" customHeight="1">
      <c r="A12" s="766">
        <v>5</v>
      </c>
      <c r="B12" s="766" t="s">
        <v>685</v>
      </c>
      <c r="C12" s="767" t="s">
        <v>681</v>
      </c>
      <c r="D12" s="768">
        <v>5.19</v>
      </c>
      <c r="E12" s="769">
        <v>7.5</v>
      </c>
      <c r="F12" s="770">
        <v>12.66</v>
      </c>
      <c r="G12" s="772">
        <f t="shared" si="0"/>
        <v>25.35</v>
      </c>
      <c r="H12" t="s">
        <v>0</v>
      </c>
    </row>
    <row r="13" spans="1:8" ht="24" customHeight="1">
      <c r="A13" s="765">
        <v>6</v>
      </c>
      <c r="B13" s="766" t="s">
        <v>686</v>
      </c>
      <c r="C13" s="767" t="s">
        <v>681</v>
      </c>
      <c r="D13" s="768">
        <v>5.19</v>
      </c>
      <c r="E13" s="769">
        <v>7.5</v>
      </c>
      <c r="F13" s="770">
        <v>12.66</v>
      </c>
      <c r="G13" s="772">
        <f t="shared" si="0"/>
        <v>25.35</v>
      </c>
      <c r="H13" t="s">
        <v>0</v>
      </c>
    </row>
    <row r="14" spans="1:8" ht="24" customHeight="1">
      <c r="A14" s="766">
        <v>7</v>
      </c>
      <c r="B14" s="766" t="s">
        <v>687</v>
      </c>
      <c r="C14" s="767" t="s">
        <v>681</v>
      </c>
      <c r="D14" s="768">
        <v>5.19</v>
      </c>
      <c r="E14" s="769">
        <v>7.5</v>
      </c>
      <c r="F14" s="770">
        <v>12.66</v>
      </c>
      <c r="G14" s="772">
        <f t="shared" si="0"/>
        <v>25.35</v>
      </c>
      <c r="H14" t="s">
        <v>0</v>
      </c>
    </row>
    <row r="15" spans="1:8" ht="24" customHeight="1">
      <c r="A15" s="766">
        <v>8</v>
      </c>
      <c r="B15" s="766" t="s">
        <v>688</v>
      </c>
      <c r="C15" s="767" t="s">
        <v>681</v>
      </c>
      <c r="D15" s="768">
        <v>5.19</v>
      </c>
      <c r="E15" s="769">
        <v>7.5</v>
      </c>
      <c r="F15" s="770">
        <v>12.66</v>
      </c>
      <c r="G15" s="772">
        <f t="shared" si="0"/>
        <v>25.35</v>
      </c>
      <c r="H15" t="s">
        <v>0</v>
      </c>
    </row>
    <row r="16" spans="1:8" ht="24" customHeight="1">
      <c r="A16" s="765">
        <v>9</v>
      </c>
      <c r="B16" s="766" t="s">
        <v>689</v>
      </c>
      <c r="C16" s="767" t="s">
        <v>681</v>
      </c>
      <c r="D16" s="768">
        <v>5.19</v>
      </c>
      <c r="E16" s="769">
        <v>7.5</v>
      </c>
      <c r="F16" s="770">
        <v>12.66</v>
      </c>
      <c r="G16" s="772">
        <f t="shared" si="0"/>
        <v>25.35</v>
      </c>
      <c r="H16" t="s">
        <v>0</v>
      </c>
    </row>
    <row r="17" spans="1:8" ht="24" customHeight="1">
      <c r="A17" s="766">
        <v>10</v>
      </c>
      <c r="B17" s="766" t="s">
        <v>690</v>
      </c>
      <c r="C17" s="767" t="s">
        <v>681</v>
      </c>
      <c r="D17" s="768">
        <v>4.95</v>
      </c>
      <c r="E17" s="769">
        <v>7.13</v>
      </c>
      <c r="F17" s="770">
        <v>13.26</v>
      </c>
      <c r="G17" s="772">
        <f t="shared" si="0"/>
        <v>25.34</v>
      </c>
      <c r="H17" t="s">
        <v>0</v>
      </c>
    </row>
    <row r="18" spans="1:8" ht="24" customHeight="1">
      <c r="A18" s="765">
        <v>11</v>
      </c>
      <c r="B18" s="766" t="s">
        <v>691</v>
      </c>
      <c r="C18" s="767" t="s">
        <v>681</v>
      </c>
      <c r="D18" s="768">
        <v>5.9</v>
      </c>
      <c r="E18" s="769">
        <v>8.6300000000000008</v>
      </c>
      <c r="F18" s="770">
        <v>11.66</v>
      </c>
      <c r="G18" s="772">
        <f t="shared" si="0"/>
        <v>26.19</v>
      </c>
      <c r="H18" t="s">
        <v>0</v>
      </c>
    </row>
    <row r="19" spans="1:8" ht="24" customHeight="1">
      <c r="A19" s="766">
        <v>12</v>
      </c>
      <c r="B19" s="766" t="s">
        <v>692</v>
      </c>
      <c r="C19" s="767" t="s">
        <v>681</v>
      </c>
      <c r="D19" s="768">
        <v>8.25</v>
      </c>
      <c r="E19" s="769">
        <v>11.63</v>
      </c>
      <c r="F19" s="770">
        <v>26.52</v>
      </c>
      <c r="G19" s="772">
        <f t="shared" si="0"/>
        <v>46.400000000000006</v>
      </c>
      <c r="H19" t="s">
        <v>0</v>
      </c>
    </row>
    <row r="20" spans="1:8" ht="24" customHeight="1">
      <c r="A20" s="766">
        <v>13</v>
      </c>
      <c r="B20" s="766" t="s">
        <v>693</v>
      </c>
      <c r="C20" s="767" t="s">
        <v>681</v>
      </c>
      <c r="D20" s="768">
        <v>5.19</v>
      </c>
      <c r="E20" s="769">
        <v>7.5</v>
      </c>
      <c r="F20" s="770">
        <v>12.66</v>
      </c>
      <c r="G20" s="772">
        <f t="shared" si="0"/>
        <v>25.35</v>
      </c>
      <c r="H20" t="s">
        <v>0</v>
      </c>
    </row>
    <row r="21" spans="1:8" ht="24" customHeight="1">
      <c r="A21" s="765">
        <v>14</v>
      </c>
      <c r="B21" s="766" t="s">
        <v>694</v>
      </c>
      <c r="C21" s="767" t="s">
        <v>681</v>
      </c>
      <c r="D21" s="768">
        <v>5.19</v>
      </c>
      <c r="E21" s="769">
        <v>7.5</v>
      </c>
      <c r="F21" s="770">
        <v>12.66</v>
      </c>
      <c r="G21" s="772">
        <f t="shared" si="0"/>
        <v>25.35</v>
      </c>
      <c r="H21" t="s">
        <v>0</v>
      </c>
    </row>
    <row r="22" spans="1:8" ht="24" customHeight="1">
      <c r="A22" s="766">
        <v>15</v>
      </c>
      <c r="B22" s="766" t="s">
        <v>695</v>
      </c>
      <c r="C22" s="767" t="s">
        <v>681</v>
      </c>
      <c r="D22" s="768">
        <v>5.19</v>
      </c>
      <c r="E22" s="769">
        <v>7.5</v>
      </c>
      <c r="F22" s="770">
        <v>12.66</v>
      </c>
      <c r="G22" s="772">
        <f t="shared" si="0"/>
        <v>25.35</v>
      </c>
      <c r="H22" t="s">
        <v>0</v>
      </c>
    </row>
    <row r="23" spans="1:8" ht="24" customHeight="1">
      <c r="A23" s="765">
        <v>16</v>
      </c>
      <c r="B23" s="766" t="s">
        <v>696</v>
      </c>
      <c r="C23" s="767" t="s">
        <v>681</v>
      </c>
      <c r="D23" s="768">
        <v>4.95</v>
      </c>
      <c r="E23" s="769">
        <v>7.13</v>
      </c>
      <c r="F23" s="770">
        <v>13.26</v>
      </c>
      <c r="G23" s="772">
        <f t="shared" si="0"/>
        <v>25.34</v>
      </c>
      <c r="H23" t="s">
        <v>0</v>
      </c>
    </row>
    <row r="24" spans="1:8" ht="24" customHeight="1">
      <c r="A24" s="766">
        <v>17</v>
      </c>
      <c r="B24" s="766" t="s">
        <v>697</v>
      </c>
      <c r="C24" s="767" t="s">
        <v>681</v>
      </c>
      <c r="D24" s="768">
        <v>4.95</v>
      </c>
      <c r="E24" s="769">
        <v>7.13</v>
      </c>
      <c r="F24" s="770">
        <v>13.26</v>
      </c>
      <c r="G24" s="772">
        <f t="shared" si="0"/>
        <v>25.34</v>
      </c>
      <c r="H24" t="s">
        <v>0</v>
      </c>
    </row>
    <row r="25" spans="1:8" ht="24" customHeight="1">
      <c r="A25" s="766">
        <v>18</v>
      </c>
      <c r="B25" s="766" t="s">
        <v>698</v>
      </c>
      <c r="C25" s="773" t="s">
        <v>681</v>
      </c>
      <c r="D25" s="768">
        <v>5.19</v>
      </c>
      <c r="E25" s="769">
        <v>7.5</v>
      </c>
      <c r="F25" s="770">
        <v>12.66</v>
      </c>
      <c r="G25" s="772">
        <f t="shared" si="0"/>
        <v>25.35</v>
      </c>
      <c r="H25" t="s">
        <v>0</v>
      </c>
    </row>
    <row r="26" spans="1:8" ht="24" customHeight="1">
      <c r="A26" s="765">
        <v>19</v>
      </c>
      <c r="B26" s="774" t="s">
        <v>699</v>
      </c>
      <c r="C26" s="775" t="s">
        <v>700</v>
      </c>
      <c r="D26" s="776">
        <v>5.66</v>
      </c>
      <c r="E26" s="777">
        <v>8.25</v>
      </c>
      <c r="F26" s="778">
        <v>12.66</v>
      </c>
      <c r="G26" s="771">
        <f t="shared" si="0"/>
        <v>26.57</v>
      </c>
      <c r="H26" t="s">
        <v>0</v>
      </c>
    </row>
    <row r="27" spans="1:8" ht="24" customHeight="1">
      <c r="A27" s="766">
        <v>20</v>
      </c>
      <c r="B27" s="766" t="s">
        <v>699</v>
      </c>
      <c r="C27" s="767" t="s">
        <v>681</v>
      </c>
      <c r="D27" s="768">
        <v>5.19</v>
      </c>
      <c r="E27" s="769">
        <v>7.5</v>
      </c>
      <c r="F27" s="770">
        <v>12.66</v>
      </c>
      <c r="G27" s="772">
        <f t="shared" si="0"/>
        <v>25.35</v>
      </c>
      <c r="H27" t="s">
        <v>0</v>
      </c>
    </row>
    <row r="28" spans="1:8" ht="24" customHeight="1">
      <c r="A28" s="765">
        <v>21</v>
      </c>
      <c r="B28" s="766" t="s">
        <v>701</v>
      </c>
      <c r="C28" s="767" t="s">
        <v>700</v>
      </c>
      <c r="D28" s="768">
        <v>5.66</v>
      </c>
      <c r="E28" s="769">
        <v>8.25</v>
      </c>
      <c r="F28" s="770">
        <v>12.66</v>
      </c>
      <c r="G28" s="772">
        <f t="shared" si="0"/>
        <v>26.57</v>
      </c>
      <c r="H28" t="s">
        <v>0</v>
      </c>
    </row>
    <row r="29" spans="1:8" ht="24" customHeight="1">
      <c r="A29" s="766">
        <v>22</v>
      </c>
      <c r="B29" s="766" t="s">
        <v>701</v>
      </c>
      <c r="C29" s="767" t="s">
        <v>681</v>
      </c>
      <c r="D29" s="768">
        <v>5.19</v>
      </c>
      <c r="E29" s="769">
        <v>7.5</v>
      </c>
      <c r="F29" s="770">
        <v>12.66</v>
      </c>
      <c r="G29" s="772">
        <f>D29+E29+F29</f>
        <v>25.35</v>
      </c>
      <c r="H29" t="s">
        <v>0</v>
      </c>
    </row>
    <row r="30" spans="1:8" ht="24" customHeight="1">
      <c r="A30" s="766">
        <v>23</v>
      </c>
      <c r="B30" s="766" t="s">
        <v>702</v>
      </c>
      <c r="C30" s="767" t="s">
        <v>700</v>
      </c>
      <c r="D30" s="768">
        <v>5.66</v>
      </c>
      <c r="E30" s="769">
        <v>8.25</v>
      </c>
      <c r="F30" s="770">
        <v>12.66</v>
      </c>
      <c r="G30" s="772">
        <f t="shared" si="0"/>
        <v>26.57</v>
      </c>
      <c r="H30" t="s">
        <v>0</v>
      </c>
    </row>
    <row r="31" spans="1:8" ht="24" customHeight="1">
      <c r="A31" s="765">
        <v>24</v>
      </c>
      <c r="B31" s="766" t="s">
        <v>702</v>
      </c>
      <c r="C31" s="767" t="s">
        <v>681</v>
      </c>
      <c r="D31" s="768">
        <v>4.95</v>
      </c>
      <c r="E31" s="769">
        <v>7.13</v>
      </c>
      <c r="F31" s="770">
        <v>13.26</v>
      </c>
      <c r="G31" s="772">
        <f>D31+E31+F31</f>
        <v>25.34</v>
      </c>
      <c r="H31" t="s">
        <v>0</v>
      </c>
    </row>
    <row r="32" spans="1:8" ht="24" customHeight="1">
      <c r="A32" s="766">
        <v>25</v>
      </c>
      <c r="B32" s="766" t="s">
        <v>703</v>
      </c>
      <c r="C32" s="767" t="s">
        <v>700</v>
      </c>
      <c r="D32" s="768">
        <v>5.66</v>
      </c>
      <c r="E32" s="769">
        <v>8.25</v>
      </c>
      <c r="F32" s="770">
        <v>12.66</v>
      </c>
      <c r="G32" s="772">
        <f t="shared" si="0"/>
        <v>26.57</v>
      </c>
      <c r="H32" t="s">
        <v>0</v>
      </c>
    </row>
    <row r="33" spans="1:11" ht="24" customHeight="1">
      <c r="A33" s="765">
        <v>26</v>
      </c>
      <c r="B33" s="766" t="s">
        <v>703</v>
      </c>
      <c r="C33" s="767" t="s">
        <v>681</v>
      </c>
      <c r="D33" s="768">
        <v>9.91</v>
      </c>
      <c r="E33" s="769">
        <v>14.26</v>
      </c>
      <c r="F33" s="770">
        <v>26.12</v>
      </c>
      <c r="G33" s="772">
        <f>D33+E33+F33</f>
        <v>50.290000000000006</v>
      </c>
      <c r="H33" t="s">
        <v>0</v>
      </c>
    </row>
    <row r="34" spans="1:11" ht="24" customHeight="1">
      <c r="A34" s="766">
        <v>27</v>
      </c>
      <c r="B34" s="766" t="s">
        <v>704</v>
      </c>
      <c r="C34" s="767" t="s">
        <v>700</v>
      </c>
      <c r="D34" s="768">
        <v>12.03</v>
      </c>
      <c r="E34" s="769">
        <v>17.260000000000002</v>
      </c>
      <c r="F34" s="770">
        <v>25.52</v>
      </c>
      <c r="G34" s="772">
        <f t="shared" si="0"/>
        <v>54.81</v>
      </c>
      <c r="H34" t="s">
        <v>0</v>
      </c>
    </row>
    <row r="35" spans="1:11" ht="24" customHeight="1">
      <c r="A35" s="766">
        <v>28</v>
      </c>
      <c r="B35" s="766" t="s">
        <v>704</v>
      </c>
      <c r="C35" s="767" t="s">
        <v>681</v>
      </c>
      <c r="D35" s="768">
        <v>5.66</v>
      </c>
      <c r="E35" s="769">
        <v>8.25</v>
      </c>
      <c r="F35" s="770">
        <v>12.6</v>
      </c>
      <c r="G35" s="772">
        <f>D35+E35+F35</f>
        <v>26.509999999999998</v>
      </c>
      <c r="H35" t="s">
        <v>0</v>
      </c>
    </row>
    <row r="36" spans="1:11" ht="24" customHeight="1">
      <c r="A36" s="765">
        <v>29</v>
      </c>
      <c r="B36" s="766" t="s">
        <v>705</v>
      </c>
      <c r="C36" s="767" t="s">
        <v>700</v>
      </c>
      <c r="D36" s="768">
        <v>4.72</v>
      </c>
      <c r="E36" s="769">
        <v>6.75</v>
      </c>
      <c r="F36" s="770">
        <v>13.46</v>
      </c>
      <c r="G36" s="772">
        <f t="shared" si="0"/>
        <v>24.93</v>
      </c>
      <c r="H36" t="s">
        <v>0</v>
      </c>
    </row>
    <row r="37" spans="1:11" ht="24" customHeight="1">
      <c r="A37" s="766">
        <v>30</v>
      </c>
      <c r="B37" s="766" t="s">
        <v>705</v>
      </c>
      <c r="C37" s="767" t="s">
        <v>681</v>
      </c>
      <c r="D37" s="768">
        <v>6.37</v>
      </c>
      <c r="E37" s="769">
        <v>9.3800000000000008</v>
      </c>
      <c r="F37" s="770">
        <v>10.96</v>
      </c>
      <c r="G37" s="772">
        <f>D37+E37+F37</f>
        <v>26.71</v>
      </c>
      <c r="H37" t="s">
        <v>0</v>
      </c>
    </row>
    <row r="38" spans="1:11" ht="24" customHeight="1" thickBot="1">
      <c r="A38" s="766">
        <v>31</v>
      </c>
      <c r="B38" s="766" t="s">
        <v>706</v>
      </c>
      <c r="C38" s="767" t="s">
        <v>700</v>
      </c>
      <c r="D38" s="768">
        <v>6.13</v>
      </c>
      <c r="E38" s="769">
        <v>9</v>
      </c>
      <c r="F38" s="770">
        <v>10.76</v>
      </c>
      <c r="G38" s="772">
        <f t="shared" si="0"/>
        <v>25.89</v>
      </c>
      <c r="H38" t="s">
        <v>0</v>
      </c>
    </row>
    <row r="39" spans="1:11" ht="30.75" customHeight="1" thickBot="1">
      <c r="A39" s="909" t="s">
        <v>707</v>
      </c>
      <c r="B39" s="910"/>
      <c r="C39" s="910"/>
      <c r="D39" s="910"/>
      <c r="E39" s="910"/>
      <c r="F39" s="911"/>
      <c r="G39" s="779">
        <f>SUM(G8:G38)</f>
        <v>869.62000000000012</v>
      </c>
      <c r="H39" s="755" t="s">
        <v>0</v>
      </c>
      <c r="I39" s="29"/>
      <c r="J39" s="29"/>
      <c r="K39" s="29"/>
    </row>
    <row r="40" spans="1:11" ht="30.75" customHeight="1">
      <c r="H40" s="755"/>
      <c r="I40" s="29"/>
      <c r="J40" s="29"/>
      <c r="K40" s="29"/>
    </row>
  </sheetData>
  <mergeCells count="6">
    <mergeCell ref="G6:G7"/>
    <mergeCell ref="A39:F39"/>
    <mergeCell ref="A6:A7"/>
    <mergeCell ref="B6:B7"/>
    <mergeCell ref="C6:C7"/>
    <mergeCell ref="D6:F6"/>
  </mergeCells>
  <pageMargins left="0.64685039370078745" right="0.25" top="0.75000000000000011" bottom="0.75000000000000011" header="0.30000000000000004" footer="0.30000000000000004"/>
  <pageSetup paperSize="9" scale="56" orientation="portrait" horizontalDpi="4294967293" verticalDpi="4294967293" r:id="rId1"/>
  <rowBreaks count="1" manualBreakCount="1">
    <brk id="48" max="5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74D2AD-71DC-45FA-A827-4903E3BDF8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03535D-10CE-44D8-BFB2-A264BCCBAB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TAX_INVOICE</vt:lpstr>
      <vt:lpstr>Summary</vt:lpstr>
      <vt:lpstr>BOQ January 2023</vt:lpstr>
      <vt:lpstr>CUMULATIVE EPOXY TO BOH ROOMS</vt:lpstr>
      <vt:lpstr>Cumulative UCRETE Flooring</vt:lpstr>
      <vt:lpstr>Carpark coating</vt:lpstr>
      <vt:lpstr>Carpark Detailed calculation</vt:lpstr>
      <vt:lpstr>Stairs</vt:lpstr>
      <vt:lpstr>'BOQ January 2023'!Print_Area</vt:lpstr>
      <vt:lpstr>'Carpark Detailed calculation'!Print_Area</vt:lpstr>
      <vt:lpstr>'CUMULATIVE EPOXY TO BOH ROOMS'!Print_Area</vt:lpstr>
      <vt:lpstr>'Cumulative UCRETE Flooring'!Print_Area</vt:lpstr>
      <vt:lpstr>Summary!Print_Area</vt:lpstr>
      <vt:lpstr>TAX_INVOICE!Print_Area</vt:lpstr>
      <vt:lpstr>'BOQ January 2023'!Print_Titles</vt:lpstr>
      <vt:lpstr>'Cumulative UCRETE Flooring'!Print_Titles</vt:lpstr>
      <vt:lpstr>Stairs!Print_Titles</vt:lpstr>
    </vt:vector>
  </TitlesOfParts>
  <Company>privtae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user</dc:creator>
  <cp:lastModifiedBy>Himal Kosala</cp:lastModifiedBy>
  <cp:lastPrinted>2023-01-30T07:55:49Z</cp:lastPrinted>
  <dcterms:created xsi:type="dcterms:W3CDTF">2020-09-23T17:03:34Z</dcterms:created>
  <dcterms:modified xsi:type="dcterms:W3CDTF">2023-02-16T08:34:06Z</dcterms:modified>
</cp:coreProperties>
</file>