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ce.sharepoint.com/sites/201A22002/Shared Documents/H-CostControl&amp;SiteRecords/Appln/12. IPA 12 (31.01.23)/01, 02. Cert &amp; Cost Breakdown/"/>
    </mc:Choice>
  </mc:AlternateContent>
  <xr:revisionPtr revIDLastSave="195" documentId="8_{EC1DC9C7-7650-49D8-B036-4903075DD21C}" xr6:coauthVersionLast="47" xr6:coauthVersionMax="47" xr10:uidLastSave="{25E88157-0B1D-4BCE-965D-BFFDA3B54C39}"/>
  <bookViews>
    <workbookView xWindow="-28920" yWindow="-4740" windowWidth="29040" windowHeight="15840" firstSheet="2" activeTab="8" xr2:uid="{5D3FA81A-08A6-422F-82BA-45E9E3D08BC5}"/>
  </bookViews>
  <sheets>
    <sheet name="IPA" sheetId="1" r:id="rId1"/>
    <sheet name="Summary" sheetId="2" r:id="rId2"/>
    <sheet name="Pre Cert" sheetId="3" r:id="rId3"/>
    <sheet name="Cover" sheetId="4" r:id="rId4"/>
    <sheet name="SC Summary" sheetId="5" r:id="rId5"/>
    <sheet name="Staff Cost" sheetId="6" r:id="rId6"/>
    <sheet name="Cost Adust't" sheetId="24" r:id="rId7"/>
    <sheet name="Com or's" sheetId="7" r:id="rId8"/>
    <sheet name="K Summary" sheetId="16" r:id="rId9"/>
    <sheet name="Labour" sheetId="17" r:id="rId10"/>
    <sheet name="Material" sheetId="18" r:id="rId11"/>
    <sheet name="Plant" sheetId="19" r:id="rId12"/>
    <sheet name="Subcontractor" sheetId="23" r:id="rId13"/>
    <sheet name="Overhead" sheetId="21" r:id="rId14"/>
  </sheets>
  <externalReferences>
    <externalReference r:id="rId15"/>
    <externalReference r:id="rId16"/>
    <externalReference r:id="rId17"/>
    <externalReference r:id="rId18"/>
  </externalReferences>
  <definedNames>
    <definedName name="_xlnm.Print_Area" localSheetId="7">'Com or''s'!$A$1:$D$69</definedName>
    <definedName name="_xlnm.Print_Area" localSheetId="3">Cover!$A$1:$I$503</definedName>
    <definedName name="_xlnm.Print_Area" localSheetId="0">IPA!$A$1:$J$50</definedName>
    <definedName name="_xlnm.Print_Area" localSheetId="9">Labour!$A$1:$J$61</definedName>
    <definedName name="_xlnm.Print_Area" localSheetId="13">Overhead!$A$1:$I$266</definedName>
    <definedName name="_xlnm.Print_Area" localSheetId="4">'SC Summary'!$A$1:$H$79</definedName>
    <definedName name="_xlnm.Print_Area" localSheetId="5">'Staff Cost'!$A$1:$C$24</definedName>
    <definedName name="_xlnm.Print_Area" localSheetId="12">Subcontractor!$A$1:$O$106</definedName>
    <definedName name="_xlnm.Print_Area" localSheetId="1">Summary!$A$1:$I$31</definedName>
    <definedName name="_xlnm.Print_Titles" localSheetId="7">'Com or''s'!$1:$4</definedName>
    <definedName name="_xlnm.Print_Titles" localSheetId="8">'K Summary'!$1:$7</definedName>
    <definedName name="_xlnm.Print_Titles" localSheetId="9">Labour!$1:$7</definedName>
    <definedName name="_xlnm.Print_Titles" localSheetId="10">Material!$1:$7</definedName>
    <definedName name="_xlnm.Print_Titles" localSheetId="13">Overhead!$1:$7</definedName>
    <definedName name="_xlnm.Print_Titles" localSheetId="11">Plant!$1:$7</definedName>
    <definedName name="_xlnm.Print_Titles" localSheetId="12">Subcontractor!$1:$7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8" i="19" l="1"/>
  <c r="H318" i="19"/>
  <c r="C24" i="6"/>
  <c r="F31" i="5"/>
  <c r="G31" i="5"/>
  <c r="H74" i="5"/>
  <c r="G73" i="5"/>
  <c r="H73" i="5"/>
  <c r="H31" i="5"/>
  <c r="H38" i="1" l="1"/>
  <c r="I266" i="21"/>
  <c r="H266" i="21"/>
  <c r="I265" i="18"/>
  <c r="H265" i="18"/>
  <c r="D69" i="7"/>
  <c r="C69" i="7" l="1"/>
  <c r="D62" i="7"/>
  <c r="B47" i="16"/>
  <c r="D65" i="7"/>
  <c r="D63" i="7"/>
  <c r="C29" i="7"/>
  <c r="D29" i="7"/>
  <c r="D61" i="7"/>
  <c r="D9" i="7"/>
  <c r="D59" i="7"/>
  <c r="M22" i="5" l="1"/>
  <c r="J22" i="5"/>
  <c r="J30" i="5"/>
  <c r="C26" i="24" l="1"/>
  <c r="G78" i="5"/>
  <c r="G77" i="5"/>
  <c r="G76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10" i="5"/>
  <c r="F73" i="5"/>
  <c r="J11" i="5"/>
  <c r="M39" i="1" l="1"/>
  <c r="H104" i="21" l="1"/>
  <c r="B44" i="16"/>
  <c r="C27" i="3"/>
  <c r="Q55" i="5" l="1"/>
  <c r="Q11" i="5"/>
  <c r="O73" i="5" l="1"/>
  <c r="D12" i="7" l="1"/>
  <c r="D31" i="7" l="1"/>
  <c r="G32" i="16" l="1"/>
  <c r="D8" i="7"/>
  <c r="D60" i="7"/>
  <c r="D41" i="7"/>
  <c r="D44" i="7"/>
  <c r="D52" i="7"/>
  <c r="A6" i="24" l="1"/>
  <c r="A7" i="24" s="1"/>
  <c r="A8" i="24" s="1"/>
  <c r="A9" i="24" s="1"/>
  <c r="A10" i="24" s="1"/>
  <c r="A11" i="24" s="1"/>
  <c r="A13" i="24" l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12" i="24"/>
  <c r="C24" i="16"/>
  <c r="D58" i="7"/>
  <c r="D57" i="7"/>
  <c r="D56" i="7"/>
  <c r="I51" i="16" l="1"/>
  <c r="Q67" i="5" l="1"/>
  <c r="I43" i="16" l="1"/>
  <c r="I17" i="16"/>
  <c r="I11" i="16"/>
  <c r="M52" i="1" l="1"/>
  <c r="M46" i="1"/>
  <c r="M45" i="1"/>
  <c r="M50" i="1" s="1"/>
  <c r="C35" i="16"/>
  <c r="C17" i="16"/>
  <c r="B17" i="16"/>
  <c r="B24" i="16"/>
  <c r="B35" i="16"/>
  <c r="M11" i="5"/>
  <c r="L17" i="5"/>
  <c r="M17" i="5" s="1"/>
  <c r="F79" i="5" l="1"/>
  <c r="H79" i="5"/>
  <c r="H81" i="5" s="1"/>
  <c r="C16" i="16" l="1"/>
  <c r="C10" i="16" s="1"/>
  <c r="F74" i="5"/>
  <c r="G79" i="5"/>
  <c r="B16" i="16" s="1"/>
  <c r="B10" i="16" s="1"/>
  <c r="C30" i="16"/>
  <c r="C29" i="16" s="1"/>
  <c r="G74" i="5" l="1"/>
  <c r="B30" i="16" s="1"/>
  <c r="B29" i="16" s="1"/>
  <c r="B51" i="16" s="1"/>
  <c r="E24" i="6"/>
  <c r="G6" i="6"/>
  <c r="G7" i="6"/>
  <c r="G8" i="6"/>
  <c r="G24" i="6" s="1"/>
  <c r="G9" i="6"/>
  <c r="G10" i="6"/>
  <c r="G11" i="6"/>
  <c r="G12" i="6"/>
  <c r="G5" i="6"/>
  <c r="D53" i="7" l="1"/>
  <c r="C53" i="7"/>
  <c r="C44" i="16" l="1"/>
  <c r="C43" i="16" s="1"/>
  <c r="B43" i="16"/>
  <c r="G44" i="16" l="1"/>
  <c r="G37" i="16" l="1"/>
  <c r="G18" i="16"/>
  <c r="P31" i="5" l="1"/>
  <c r="K30" i="16"/>
  <c r="M10" i="2" l="1"/>
  <c r="O19" i="2"/>
  <c r="O31" i="2" s="1"/>
  <c r="M14" i="2"/>
  <c r="M12" i="2" s="1"/>
  <c r="L12" i="2"/>
  <c r="O36" i="2"/>
  <c r="O35" i="2"/>
  <c r="P29" i="2"/>
  <c r="P19" i="2"/>
  <c r="O29" i="2"/>
  <c r="Q26" i="2"/>
  <c r="O26" i="2"/>
  <c r="O16" i="2"/>
  <c r="O14" i="2"/>
  <c r="L14" i="2"/>
  <c r="O79" i="5"/>
  <c r="Q78" i="5"/>
  <c r="Q77" i="5"/>
  <c r="Q76" i="5"/>
  <c r="Q66" i="5"/>
  <c r="Q65" i="5"/>
  <c r="Q64" i="5"/>
  <c r="Q63" i="5"/>
  <c r="Q62" i="5"/>
  <c r="Q61" i="5"/>
  <c r="Q60" i="5"/>
  <c r="Q59" i="5"/>
  <c r="Q58" i="5"/>
  <c r="Q57" i="5"/>
  <c r="Q56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O31" i="5"/>
  <c r="Q21" i="5"/>
  <c r="I10" i="16"/>
  <c r="Q73" i="5" l="1"/>
  <c r="O81" i="5"/>
  <c r="Q79" i="5"/>
  <c r="O40" i="2"/>
  <c r="O74" i="5"/>
  <c r="C5" i="24" l="1"/>
  <c r="K43" i="16" l="1"/>
  <c r="I15" i="2"/>
  <c r="D47" i="7"/>
  <c r="J17" i="5"/>
  <c r="Q15" i="2" l="1"/>
  <c r="H15" i="2"/>
  <c r="L31" i="5"/>
  <c r="L32" i="5" s="1"/>
  <c r="K31" i="5"/>
  <c r="M18" i="5"/>
  <c r="J13" i="5"/>
  <c r="J14" i="5"/>
  <c r="Q23" i="5" l="1"/>
  <c r="Q27" i="5"/>
  <c r="Q29" i="5"/>
  <c r="J29" i="5"/>
  <c r="J27" i="5"/>
  <c r="J20" i="5" l="1"/>
  <c r="Q19" i="5"/>
  <c r="Q18" i="5"/>
  <c r="J25" i="5"/>
  <c r="Q25" i="5"/>
  <c r="Q17" i="5"/>
  <c r="Q26" i="5"/>
  <c r="Q24" i="5"/>
  <c r="Q16" i="5"/>
  <c r="Q30" i="5"/>
  <c r="Q22" i="5"/>
  <c r="Q14" i="5"/>
  <c r="Q15" i="5"/>
  <c r="Q13" i="5"/>
  <c r="Q10" i="5"/>
  <c r="Q28" i="5"/>
  <c r="Q20" i="5"/>
  <c r="Q12" i="5"/>
  <c r="J24" i="5"/>
  <c r="J28" i="5"/>
  <c r="J18" i="5"/>
  <c r="J23" i="5"/>
  <c r="J19" i="5"/>
  <c r="J62" i="5"/>
  <c r="J21" i="5"/>
  <c r="J61" i="5"/>
  <c r="J60" i="5"/>
  <c r="J26" i="5"/>
  <c r="Q31" i="5" l="1"/>
  <c r="Q74" i="5" s="1"/>
  <c r="G46" i="16" l="1"/>
  <c r="G45" i="16"/>
  <c r="G42" i="16"/>
  <c r="G41" i="16"/>
  <c r="G40" i="16"/>
  <c r="G39" i="16"/>
  <c r="G38" i="16"/>
  <c r="G36" i="16"/>
  <c r="G34" i="16"/>
  <c r="G33" i="16"/>
  <c r="G31" i="16"/>
  <c r="G30" i="16"/>
  <c r="G28" i="16"/>
  <c r="G27" i="16"/>
  <c r="G26" i="16"/>
  <c r="G25" i="16"/>
  <c r="G23" i="16"/>
  <c r="G22" i="16"/>
  <c r="G21" i="16"/>
  <c r="G20" i="16"/>
  <c r="G19" i="16"/>
  <c r="G12" i="16"/>
  <c r="G13" i="16"/>
  <c r="G14" i="16"/>
  <c r="G15" i="16"/>
  <c r="G16" i="16"/>
  <c r="G11" i="16"/>
  <c r="E50" i="16"/>
  <c r="E49" i="16" s="1"/>
  <c r="E51" i="16"/>
  <c r="G17" i="16" l="1"/>
  <c r="G24" i="16"/>
  <c r="G29" i="16"/>
  <c r="G35" i="16"/>
  <c r="G43" i="16"/>
  <c r="G10" i="16"/>
  <c r="L26" i="2" l="1"/>
  <c r="I27" i="2" l="1"/>
  <c r="Q27" i="2" l="1"/>
  <c r="Q29" i="2" s="1"/>
  <c r="L27" i="2"/>
  <c r="K32" i="16"/>
  <c r="I29" i="16"/>
  <c r="K35" i="16"/>
  <c r="K24" i="16"/>
  <c r="K17" i="16"/>
  <c r="K10" i="16" l="1"/>
  <c r="K29" i="16"/>
  <c r="M10" i="5" l="1"/>
  <c r="M12" i="5"/>
  <c r="M13" i="5"/>
  <c r="M14" i="5"/>
  <c r="M15" i="5"/>
  <c r="M16" i="5"/>
  <c r="M19" i="5"/>
  <c r="M21" i="5"/>
  <c r="M23" i="5"/>
  <c r="M31" i="5" l="1"/>
  <c r="J12" i="5"/>
  <c r="J15" i="5"/>
  <c r="J16" i="5"/>
  <c r="J10" i="5"/>
  <c r="J9" i="5"/>
  <c r="J31" i="5" l="1"/>
  <c r="M38" i="1" s="1"/>
  <c r="A1" i="3"/>
  <c r="A43" i="4"/>
  <c r="O39" i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D13" i="7"/>
  <c r="D23" i="7"/>
  <c r="C25" i="7"/>
  <c r="M40" i="1" l="1"/>
  <c r="O38" i="1"/>
  <c r="G19" i="2"/>
  <c r="I3" i="2" l="1"/>
  <c r="A1" i="6" l="1"/>
  <c r="A1" i="24"/>
  <c r="A1" i="7"/>
  <c r="H26" i="2"/>
  <c r="D14" i="7"/>
  <c r="D11" i="7"/>
  <c r="C5" i="7"/>
  <c r="A62" i="4"/>
  <c r="A92" i="4" s="1"/>
  <c r="A130" i="4" s="1"/>
  <c r="A168" i="4" s="1"/>
  <c r="A206" i="4" s="1"/>
  <c r="A244" i="4" s="1"/>
  <c r="A282" i="4" s="1"/>
  <c r="A320" i="4" s="1"/>
  <c r="A358" i="4" s="1"/>
  <c r="A396" i="4" s="1"/>
  <c r="A434" i="4" s="1"/>
  <c r="A472" i="4" s="1"/>
  <c r="A64" i="4"/>
  <c r="H39" i="1"/>
  <c r="C31" i="2"/>
  <c r="G29" i="2"/>
  <c r="I24" i="2"/>
  <c r="H24" i="2"/>
  <c r="G24" i="2"/>
  <c r="C8" i="2"/>
  <c r="C7" i="2"/>
  <c r="B7" i="2"/>
  <c r="C6" i="2"/>
  <c r="B6" i="2"/>
  <c r="C5" i="2"/>
  <c r="B5" i="2"/>
  <c r="C4" i="2"/>
  <c r="C3" i="2"/>
  <c r="E21" i="1"/>
  <c r="F20" i="1"/>
  <c r="G20" i="1" s="1"/>
  <c r="C48" i="16" l="1"/>
  <c r="I29" i="2"/>
  <c r="H27" i="2"/>
  <c r="H29" i="2" s="1"/>
  <c r="G31" i="2"/>
  <c r="F21" i="1"/>
  <c r="C47" i="16" l="1"/>
  <c r="C51" i="16" s="1"/>
  <c r="I14" i="2" s="1"/>
  <c r="I16" i="2" s="1"/>
  <c r="G48" i="16"/>
  <c r="G47" i="16" s="1"/>
  <c r="K48" i="16"/>
  <c r="K51" i="16" s="1"/>
  <c r="G51" i="16" l="1"/>
  <c r="G53" i="16" s="1"/>
  <c r="K53" i="16"/>
  <c r="K55" i="16" s="1"/>
  <c r="Q16" i="2"/>
  <c r="I34" i="2"/>
  <c r="Q14" i="2"/>
  <c r="H14" i="2"/>
  <c r="I19" i="2" l="1"/>
  <c r="I31" i="2" s="1"/>
  <c r="H15" i="1" s="1"/>
  <c r="G15" i="1" s="1"/>
  <c r="Q19" i="2"/>
  <c r="Q31" i="2" s="1"/>
  <c r="H16" i="2"/>
  <c r="H19" i="2" s="1"/>
  <c r="H31" i="2" s="1"/>
  <c r="G21" i="1" l="1"/>
  <c r="H21" i="1"/>
  <c r="H28" i="1" s="1"/>
  <c r="O28" i="1" s="1"/>
  <c r="H30" i="1" l="1"/>
  <c r="H34" i="1" s="1"/>
  <c r="M44" i="1" s="1"/>
  <c r="M51" i="1" s="1"/>
  <c r="M53" i="1" s="1"/>
  <c r="O34" i="1" l="1"/>
  <c r="Q31" i="1" s="1"/>
  <c r="H56" i="1"/>
  <c r="J59" i="5"/>
  <c r="O40" i="1" l="1"/>
  <c r="H41" i="1"/>
</calcChain>
</file>

<file path=xl/sharedStrings.xml><?xml version="1.0" encoding="utf-8"?>
<sst xmlns="http://schemas.openxmlformats.org/spreadsheetml/2006/main" count="3253" uniqueCount="1704">
  <si>
    <t>EMPLOYER</t>
  </si>
  <si>
    <t>:</t>
  </si>
  <si>
    <t>SKY PALACES REAL ESTATE DEVELOPMENT LLC</t>
  </si>
  <si>
    <t>EMPLOYER'S REPRESENTATIVE</t>
  </si>
  <si>
    <t>OMNIYAT CONCEPT INVESTMENTS LLC</t>
  </si>
  <si>
    <t>ENGINEER</t>
  </si>
  <si>
    <t>BREWER SMITH BREWER GULF ( BSBG )</t>
  </si>
  <si>
    <t>MAIN CONTRACTOR</t>
  </si>
  <si>
    <t>KHANSAHEB CIVIL ENGINEERING - CONSTRUCTION DIVISION</t>
  </si>
  <si>
    <t>PROJECT</t>
  </si>
  <si>
    <t>DORCHESTER HOTEL AND RESIDENCES</t>
  </si>
  <si>
    <t>KHANSAHEB JOB REF. NO.</t>
  </si>
  <si>
    <t>201A22002</t>
  </si>
  <si>
    <t>Description</t>
  </si>
  <si>
    <t>Contract Value Amount (AED)</t>
  </si>
  <si>
    <t>Previous 
(AED)</t>
  </si>
  <si>
    <t>This 
(AED)</t>
  </si>
  <si>
    <t>Cumulative
(AED)</t>
  </si>
  <si>
    <t>Total Value of Workdone</t>
  </si>
  <si>
    <t>Total</t>
  </si>
  <si>
    <t>SUMMARY</t>
  </si>
  <si>
    <t>(i)</t>
  </si>
  <si>
    <t>Sub Total 01</t>
  </si>
  <si>
    <t>(ii)</t>
  </si>
  <si>
    <t>Add Mobilisation Payment 01  &amp; 02</t>
  </si>
  <si>
    <t>Sub Total 2</t>
  </si>
  <si>
    <t>(iii)</t>
  </si>
  <si>
    <t>Less Retention @ 10% on  Provisional Sums &amp; MEP (Except prelims &amp; OHP )</t>
  </si>
  <si>
    <t>KCE retention</t>
  </si>
  <si>
    <t>(iv)</t>
  </si>
  <si>
    <t>Less Amount Certified Previously</t>
  </si>
  <si>
    <t>KMEP retention</t>
  </si>
  <si>
    <t>(v)</t>
  </si>
  <si>
    <t>Amount due for Payment</t>
  </si>
  <si>
    <t xml:space="preserve">Signature </t>
  </si>
  <si>
    <t>Date</t>
  </si>
  <si>
    <t>Note:</t>
  </si>
  <si>
    <t>Mobilisation payments (AED 12 million) to be recovered from subsequent payments as LOA clause 30.</t>
  </si>
  <si>
    <t>APPLICATION FOR PAYMENT - SUMMARY</t>
  </si>
  <si>
    <t xml:space="preserve">CONTRACT NO. </t>
  </si>
  <si>
    <t>Item</t>
  </si>
  <si>
    <t>Contract Amount</t>
  </si>
  <si>
    <t>Percentage Complete</t>
  </si>
  <si>
    <t>Value Complete</t>
  </si>
  <si>
    <t>Previous Certificate</t>
  </si>
  <si>
    <t>This Month</t>
  </si>
  <si>
    <t>To Date</t>
  </si>
  <si>
    <t>Previous Valuation</t>
  </si>
  <si>
    <t>Main Contract Value</t>
  </si>
  <si>
    <t xml:space="preserve">Civil Works </t>
  </si>
  <si>
    <t xml:space="preserve">Contract Cost - Direct Work </t>
  </si>
  <si>
    <t>Main Contractor OH &amp; Profit (12.5%)</t>
  </si>
  <si>
    <t>Sub Total 1</t>
  </si>
  <si>
    <t>Provisional Sums (excl MEP)</t>
  </si>
  <si>
    <t>Subcontract Cost</t>
  </si>
  <si>
    <t xml:space="preserve">MEP Works </t>
  </si>
  <si>
    <t>Subcontract Cost (incl KMEP oh&amp;p of 12.5%)</t>
  </si>
  <si>
    <t>Correction: Apply retention only on KMEP SC works</t>
  </si>
  <si>
    <t xml:space="preserve">Main Contractor OH &amp; Profit on MEP (10%) </t>
  </si>
  <si>
    <t>Sub Total 3</t>
  </si>
  <si>
    <t>PREVIOUSLY CERTIFIED AMOUNTS</t>
  </si>
  <si>
    <t>Certificate No.</t>
  </si>
  <si>
    <t>Certified Amount (AED)</t>
  </si>
  <si>
    <t>Payment Certificate 01</t>
  </si>
  <si>
    <t>Payment Certificate 02</t>
  </si>
  <si>
    <t xml:space="preserve">Payment Certificate 03 </t>
  </si>
  <si>
    <t>Payment Certificate 04</t>
  </si>
  <si>
    <t>Payment Certificate 05</t>
  </si>
  <si>
    <t>Payment Certificate 06</t>
  </si>
  <si>
    <t>Payment Certificate 07</t>
  </si>
  <si>
    <t>TOTAL AMOUNT</t>
  </si>
  <si>
    <t>201A22002 - DORCHESTER HOTEL AND RESIDENCES</t>
  </si>
  <si>
    <t>CONTRACTOR</t>
  </si>
  <si>
    <t>KHANSAHEB CIVIL ENGINEERING L.L.C.</t>
  </si>
  <si>
    <t>Section 1</t>
  </si>
  <si>
    <t xml:space="preserve">Certificate / Summary </t>
  </si>
  <si>
    <t>Section 2</t>
  </si>
  <si>
    <t>Cost breakdown Summary</t>
  </si>
  <si>
    <t>Section 3</t>
  </si>
  <si>
    <t>Labour Cost &amp; Backup</t>
  </si>
  <si>
    <t>Section 4</t>
  </si>
  <si>
    <t>Material Cost &amp; Backup</t>
  </si>
  <si>
    <t>Section 5</t>
  </si>
  <si>
    <t>Plant Cost &amp; Backup</t>
  </si>
  <si>
    <t>Section 6</t>
  </si>
  <si>
    <t>Subcontractor Cost &amp; Backup</t>
  </si>
  <si>
    <t>Section 7</t>
  </si>
  <si>
    <t>Prelim &amp; General Cost &amp; Backup</t>
  </si>
  <si>
    <t>Section 8</t>
  </si>
  <si>
    <t xml:space="preserve">Salary Cost &amp; Backup </t>
  </si>
  <si>
    <t>Section 9</t>
  </si>
  <si>
    <t xml:space="preserve">Committed Orders </t>
  </si>
  <si>
    <t>Section 10</t>
  </si>
  <si>
    <t xml:space="preserve">MEP Payment Application </t>
  </si>
  <si>
    <t xml:space="preserve">Salary Cost &amp; Backup  </t>
  </si>
  <si>
    <t xml:space="preserve">Committed Orders  </t>
  </si>
  <si>
    <t>SUBCONTRACTOR PAYMENT APPLICATION (CIVIL WORKS) - SUMMARY</t>
  </si>
  <si>
    <t>PROJECT : DORCHESTER HOTEL AND RESIDENCES</t>
  </si>
  <si>
    <t>EMPLOYER : SKY PALACES REAL ESTATE DEVELOPMENT LLC</t>
  </si>
  <si>
    <t>MAIN CONTRACTOR : KHANSAHEB CIVIL ENGINEERING - CONSTRUCTION DIVISION</t>
  </si>
  <si>
    <t>CONTRACT NO : 201A22002</t>
  </si>
  <si>
    <t>Sl No</t>
  </si>
  <si>
    <t>Scope of work</t>
  </si>
  <si>
    <t>Work Approval Reference</t>
  </si>
  <si>
    <t xml:space="preserve"> Subcontractors ( PS )</t>
  </si>
  <si>
    <t>Watermaster Technical Services LLC</t>
  </si>
  <si>
    <t>Swimming Pool &amp; Water Feature works</t>
  </si>
  <si>
    <t>Arcadia Metal Industries</t>
  </si>
  <si>
    <t>External Metal works</t>
  </si>
  <si>
    <t>Dar Al Rokham LLC</t>
  </si>
  <si>
    <t>Internal Stone works</t>
  </si>
  <si>
    <t>Al Shirawi Contracting Co LLC</t>
  </si>
  <si>
    <t>Waterproofing works</t>
  </si>
  <si>
    <t>Alshafar Interiors Co LLC</t>
  </si>
  <si>
    <t>Joinery to Guest Rooms</t>
  </si>
  <si>
    <t>Isam Kabbani &amp; Partners</t>
  </si>
  <si>
    <t>Guniting &amp; Waterproofing works</t>
  </si>
  <si>
    <t>Fiona Environs UAE</t>
  </si>
  <si>
    <t>Soft Landscaping &amp; Irrigation works</t>
  </si>
  <si>
    <t>Al Reem Marble &amp; Granite LLC</t>
  </si>
  <si>
    <t>External Stoneworks</t>
  </si>
  <si>
    <t>Joyz Overseas Technical Services LLC</t>
  </si>
  <si>
    <t>EIFS works</t>
  </si>
  <si>
    <t>Bond Interiors Design LLC</t>
  </si>
  <si>
    <t>Fitout of Hotel Lobby, All Day Dining &amp; Spa Works</t>
  </si>
  <si>
    <t>Al Rawda General Maint. &amp; Decoration  Co LLC</t>
  </si>
  <si>
    <t>Partition &amp; Ceiling works</t>
  </si>
  <si>
    <t>Joseph Advertisers LLC</t>
  </si>
  <si>
    <t>Signage works</t>
  </si>
  <si>
    <t>Joseph Decorative Glass</t>
  </si>
  <si>
    <t>Internal Glazing works</t>
  </si>
  <si>
    <t>Walltracts</t>
  </si>
  <si>
    <t>Wall Coverings</t>
  </si>
  <si>
    <t>Goodrich Global Trading LLC</t>
  </si>
  <si>
    <t>Carpets to Guest Rooms</t>
  </si>
  <si>
    <t>Arabian Profile Company Ltd</t>
  </si>
  <si>
    <t>GRC Works</t>
  </si>
  <si>
    <t>Glass Line Aluminium LLC</t>
  </si>
  <si>
    <t>Aluminium &amp; Glazing Façade works</t>
  </si>
  <si>
    <t xml:space="preserve"> Subcontractors (Domestic)</t>
  </si>
  <si>
    <t>Blue Sky LLC</t>
  </si>
  <si>
    <t>Supply of MEP Maintenance team</t>
  </si>
  <si>
    <t>P-006</t>
  </si>
  <si>
    <t>Data Link Technical Services LLC</t>
  </si>
  <si>
    <t>Wild Air Partitions</t>
  </si>
  <si>
    <t>C-006</t>
  </si>
  <si>
    <t>Ceiling &amp; Partition repairs, painting works</t>
  </si>
  <si>
    <t>P-001</t>
  </si>
  <si>
    <t>Firestop Middle East</t>
  </si>
  <si>
    <t>Firestopping works</t>
  </si>
  <si>
    <t>C-001, 002 R1</t>
  </si>
  <si>
    <t>Creative House Scaffolding</t>
  </si>
  <si>
    <t>Scaffolding</t>
  </si>
  <si>
    <t>Corecut Engineering LLC</t>
  </si>
  <si>
    <t>Coring &amp; Scanning</t>
  </si>
  <si>
    <t>C-015, 016</t>
  </si>
  <si>
    <t>Inventure Façade Contracting LLC</t>
  </si>
  <si>
    <t>Glass Balustrade works</t>
  </si>
  <si>
    <t>C-011</t>
  </si>
  <si>
    <t>TWIC Insulation Materials Supply LLC</t>
  </si>
  <si>
    <t>Epoxy Coating &amp; Dust Sealer works</t>
  </si>
  <si>
    <t>C-015, 16 R1</t>
  </si>
  <si>
    <t>Al Maraya Marble &amp; Granite Factory LLC</t>
  </si>
  <si>
    <t>Tile Installation</t>
  </si>
  <si>
    <t>C-017</t>
  </si>
  <si>
    <t>German Concrete Works &amp; Building Contracting LLC</t>
  </si>
  <si>
    <t>Screed &amp; Insulation works</t>
  </si>
  <si>
    <t>C-018 R1</t>
  </si>
  <si>
    <t>Greenwood General Trading LLC</t>
  </si>
  <si>
    <t>Wooden Flooring</t>
  </si>
  <si>
    <t>C-005</t>
  </si>
  <si>
    <t>Al Hayat Fiberglass Ind LLC</t>
  </si>
  <si>
    <t>GRP Lining works</t>
  </si>
  <si>
    <t>C-027</t>
  </si>
  <si>
    <t>Vulcan Industries LLC</t>
  </si>
  <si>
    <t>Steel Doors</t>
  </si>
  <si>
    <t>C-032</t>
  </si>
  <si>
    <t>Polaris International Industries LLC</t>
  </si>
  <si>
    <t>Timber Doors</t>
  </si>
  <si>
    <t>C-029</t>
  </si>
  <si>
    <t>Center Core Professional Technical Services LLC</t>
  </si>
  <si>
    <t>Slab cutting &amp; strengthening works</t>
  </si>
  <si>
    <t>C-033</t>
  </si>
  <si>
    <t>Weserve Technical Services LLC</t>
  </si>
  <si>
    <t>Miscellaneous Steel works</t>
  </si>
  <si>
    <t>C-052</t>
  </si>
  <si>
    <t>Venus Engineering LLC</t>
  </si>
  <si>
    <t>RC column removal &amp; strengthening works</t>
  </si>
  <si>
    <t>C-039</t>
  </si>
  <si>
    <t>Global Composites Solutions LLC</t>
  </si>
  <si>
    <t>GRP Cladding to Planter Wall</t>
  </si>
  <si>
    <t>C-053</t>
  </si>
  <si>
    <t>Indiga Tech Trading LLC</t>
  </si>
  <si>
    <t>C-047</t>
  </si>
  <si>
    <t xml:space="preserve">  Subcontractors (Domestic)</t>
  </si>
  <si>
    <t xml:space="preserve">  Subcontractors (Domestic &amp; PS )</t>
  </si>
  <si>
    <t xml:space="preserve"> Subcontractors ( Labour Only )</t>
  </si>
  <si>
    <t xml:space="preserve">Al Qannati Electromechanical LLC </t>
  </si>
  <si>
    <t>Labour Supply ( Block Works )</t>
  </si>
  <si>
    <t>Focus Power Security Services LLC</t>
  </si>
  <si>
    <t>Supply of Site Security Service</t>
  </si>
  <si>
    <t>P-004</t>
  </si>
  <si>
    <t>Service plus Technical Services LLC</t>
  </si>
  <si>
    <t>Cleaning Service</t>
  </si>
  <si>
    <t>P-005</t>
  </si>
  <si>
    <t xml:space="preserve">  Subcontractors (Labour Only)</t>
  </si>
  <si>
    <t xml:space="preserve">SALARY COST &amp; BACKUPS </t>
  </si>
  <si>
    <t>Applied Amount (AED)</t>
  </si>
  <si>
    <t>July-22</t>
  </si>
  <si>
    <t>August-22</t>
  </si>
  <si>
    <t>September-22</t>
  </si>
  <si>
    <t xml:space="preserve">COMMITTED ORDERS </t>
  </si>
  <si>
    <t>Total Amount (AED )</t>
  </si>
  <si>
    <t xml:space="preserve">IT infra-strucure set up to Offices </t>
  </si>
  <si>
    <t>Al Ihsan Building Materials Trading (LPO HM-201A22002/0056)- Balcony Tiles</t>
  </si>
  <si>
    <t>Dosteen Doors &amp; Shutters LLC (LPO HM-201A22002/0069)- Scissor Lift</t>
  </si>
  <si>
    <t>High Glass Decor &amp; Curtain Works LLC (LPO HM-201A22002/0080)- Turkish Acrylic carpet</t>
  </si>
  <si>
    <t>Indigatech  (LPO HM-201A22002/0095)- Fire rated Windows</t>
  </si>
  <si>
    <t>New Era Construction (LPO HM-201A22002/00113)- Cobiax Permanent Formwork</t>
  </si>
  <si>
    <t>Dosteen Doors &amp; Shutters LLC (LPO HM-201A22002/0117)- Scissor Lift</t>
  </si>
  <si>
    <t>Spider Access  (LPO HM-201A22002/0130)- Column rectification &amp; paint Mock up</t>
  </si>
  <si>
    <t>Indigatech  (LPO HM-201A22002/0132)- Window Glass</t>
  </si>
  <si>
    <t>AST Digital Print Centre (LPO HM-201A22002/0037)- Printer charges</t>
  </si>
  <si>
    <t>Registered Invoice</t>
  </si>
  <si>
    <t>Golden Ready Mix LLC (LPO HM-201A22002/0023 R1)- Concrete supply</t>
  </si>
  <si>
    <t>AHK Works- Alternatives SC's</t>
  </si>
  <si>
    <t>COINS - FINANCE</t>
  </si>
  <si>
    <t>Contract Cost Breakdown 201A22002 Dorchester Hotel &amp; Residences</t>
  </si>
  <si>
    <t>Ledger</t>
  </si>
  <si>
    <t>Current Period</t>
  </si>
  <si>
    <t>Total to Date</t>
  </si>
  <si>
    <t>Labour</t>
  </si>
  <si>
    <t>Material</t>
  </si>
  <si>
    <t>Plant</t>
  </si>
  <si>
    <t>Subcontractor</t>
  </si>
  <si>
    <t>Overhead</t>
  </si>
  <si>
    <t>Salaries</t>
  </si>
  <si>
    <t>EW COX Middle East LLC</t>
  </si>
  <si>
    <t>BMU System</t>
  </si>
  <si>
    <t>Mohammed Tayyeb Khoory &amp; Sons</t>
  </si>
  <si>
    <t>Garbage &amp; Linen Chutes</t>
  </si>
  <si>
    <t>HTS Carpets Trading LLC</t>
  </si>
  <si>
    <t>Carpets to lift lobbies &amp; Corridors</t>
  </si>
  <si>
    <t xml:space="preserve">Monrac LLC </t>
  </si>
  <si>
    <t>PS-021</t>
  </si>
  <si>
    <t xml:space="preserve">Hygenic Solutions LLC </t>
  </si>
  <si>
    <t xml:space="preserve">MMA Flooring </t>
  </si>
  <si>
    <t>C-016</t>
  </si>
  <si>
    <t>Technical Access Services (L.L.C.)</t>
  </si>
  <si>
    <t xml:space="preserve">Scaffolding Works </t>
  </si>
  <si>
    <t>C-065</t>
  </si>
  <si>
    <t xml:space="preserve">Progress Fabrication </t>
  </si>
  <si>
    <t>C-078</t>
  </si>
  <si>
    <t xml:space="preserve">Ferco Shutters LLC </t>
  </si>
  <si>
    <t xml:space="preserve">Fire Curtains </t>
  </si>
  <si>
    <t>P-027</t>
  </si>
  <si>
    <t>Jeel Alfan Technical Services</t>
  </si>
  <si>
    <t>Decorative Paint</t>
  </si>
  <si>
    <t>P-015</t>
  </si>
  <si>
    <t>Technoserve Technical works LLC</t>
  </si>
  <si>
    <t>Painting works</t>
  </si>
  <si>
    <t>P-012</t>
  </si>
  <si>
    <t>Work Approval Amount</t>
  </si>
  <si>
    <t>Labour Cost 201A22002 Dorchester Hotel &amp; Residences</t>
  </si>
  <si>
    <t>Payroll</t>
  </si>
  <si>
    <t>Cost Head</t>
  </si>
  <si>
    <t>Normal Hours</t>
  </si>
  <si>
    <t>OT Hours</t>
  </si>
  <si>
    <t>EOT Hours</t>
  </si>
  <si>
    <t>Current</t>
  </si>
  <si>
    <t>TTD</t>
  </si>
  <si>
    <t>10100</t>
  </si>
  <si>
    <t>Unskilled labour costs - internal</t>
  </si>
  <si>
    <t>10200</t>
  </si>
  <si>
    <t>Skilled labour costs - internal</t>
  </si>
  <si>
    <t>10300</t>
  </si>
  <si>
    <t>Operators costs - internal</t>
  </si>
  <si>
    <t>10400</t>
  </si>
  <si>
    <t>Tradesmen costs - internal</t>
  </si>
  <si>
    <t>10500</t>
  </si>
  <si>
    <t>Charge hand labour costs - internal</t>
  </si>
  <si>
    <t/>
  </si>
  <si>
    <t>Manual Journals</t>
  </si>
  <si>
    <t>Type</t>
  </si>
  <si>
    <t>Int Ref</t>
  </si>
  <si>
    <t>Purchase Orders</t>
  </si>
  <si>
    <t>Commodity</t>
  </si>
  <si>
    <t>Invoiced</t>
  </si>
  <si>
    <t>Accrual / Rev</t>
  </si>
  <si>
    <t>Direct Invoices</t>
  </si>
  <si>
    <t>Petty Cash Charges</t>
  </si>
  <si>
    <t>Subcontract Costs</t>
  </si>
  <si>
    <t>Ext Ref</t>
  </si>
  <si>
    <t>11400</t>
  </si>
  <si>
    <t>Tradesmen costs - external</t>
  </si>
  <si>
    <t>ALQA002</t>
  </si>
  <si>
    <t>Al Qannati Electromechanical and Plumbing Co LLC</t>
  </si>
  <si>
    <t>BLUE008</t>
  </si>
  <si>
    <t>Blue Sky Middle East Contracting (LLC)</t>
  </si>
  <si>
    <t>FOCU003</t>
  </si>
  <si>
    <t>Focus Power Security Services (LLC)</t>
  </si>
  <si>
    <t>SERV004</t>
  </si>
  <si>
    <t>Service Plus Technical Services LLC</t>
  </si>
  <si>
    <t>Material Cost 201A22002 Dorchester Hotel &amp; Residences</t>
  </si>
  <si>
    <t>21110A01</t>
  </si>
  <si>
    <t>Reinforcement - Bars Mesh Bending Sched</t>
  </si>
  <si>
    <t>CICO001</t>
  </si>
  <si>
    <t>Cicon Building Materials</t>
  </si>
  <si>
    <t>21110A02</t>
  </si>
  <si>
    <t>Reinforcing Sundries</t>
  </si>
  <si>
    <t>MODE002</t>
  </si>
  <si>
    <t>Modern Building Materials Trad</t>
  </si>
  <si>
    <t>21112A01</t>
  </si>
  <si>
    <t>Timber/Plywood/Nails</t>
  </si>
  <si>
    <t>ACME001</t>
  </si>
  <si>
    <t>SRRB001</t>
  </si>
  <si>
    <t>SRR Building Material Trading LLC</t>
  </si>
  <si>
    <t>22317A01</t>
  </si>
  <si>
    <t>Vehicle Plant and Spares</t>
  </si>
  <si>
    <t>KONE001</t>
  </si>
  <si>
    <t>Kone Middle East LLC</t>
  </si>
  <si>
    <t>22711A01</t>
  </si>
  <si>
    <t>Consumable Tooling</t>
  </si>
  <si>
    <t>ALAB003</t>
  </si>
  <si>
    <t>Al Abbasi Fasteners and Hardware</t>
  </si>
  <si>
    <t>DUTI001</t>
  </si>
  <si>
    <t>Dutest Industrial Est</t>
  </si>
  <si>
    <t>GULF019</t>
  </si>
  <si>
    <t>Gulf Metal Wires Industry LLC</t>
  </si>
  <si>
    <t>HILT001</t>
  </si>
  <si>
    <t>Hilti Emirates LLC</t>
  </si>
  <si>
    <t>23011A01</t>
  </si>
  <si>
    <t>Blockwork/Masonry/Mortar</t>
  </si>
  <si>
    <t>ARKA003</t>
  </si>
  <si>
    <t>Arkan Building Materials Co Arkan PJSC - Dubai Bramch</t>
  </si>
  <si>
    <t>MAST005</t>
  </si>
  <si>
    <t>Master Builders Solutions Construction Chemicals LLC</t>
  </si>
  <si>
    <t>UNIM005</t>
  </si>
  <si>
    <t>Uni Mix Block Industry (LLC)</t>
  </si>
  <si>
    <t>23011A02</t>
  </si>
  <si>
    <t>Blockwork Sundry Material</t>
  </si>
  <si>
    <t>CORE004</t>
  </si>
  <si>
    <t>Core Metallic Ind LLC</t>
  </si>
  <si>
    <t>PALL001</t>
  </si>
  <si>
    <t>Palletco LLC</t>
  </si>
  <si>
    <t>23011A03</t>
  </si>
  <si>
    <t>Concrete</t>
  </si>
  <si>
    <t>GOLD026</t>
  </si>
  <si>
    <t>Golden Ready Mix LLC</t>
  </si>
  <si>
    <t>23011A04</t>
  </si>
  <si>
    <t>Concrete Sundries</t>
  </si>
  <si>
    <t>23016A01</t>
  </si>
  <si>
    <t>Tiling Material</t>
  </si>
  <si>
    <t>ALIH002</t>
  </si>
  <si>
    <t>Al Ihsan Building Materials Trading</t>
  </si>
  <si>
    <t>CONS001</t>
  </si>
  <si>
    <t>Consent LLC</t>
  </si>
  <si>
    <t>23019A01</t>
  </si>
  <si>
    <t>Formwork/Falsework</t>
  </si>
  <si>
    <t>ALQU003</t>
  </si>
  <si>
    <t>Al Quebeisi SGB LLC</t>
  </si>
  <si>
    <t>FISC002</t>
  </si>
  <si>
    <t>Fischer Fixing LLC</t>
  </si>
  <si>
    <t>NEXT004</t>
  </si>
  <si>
    <t>Next Era Construction Materials Trading One Person Company LLC</t>
  </si>
  <si>
    <t>TRAD004</t>
  </si>
  <si>
    <t>Tradex LLC</t>
  </si>
  <si>
    <t>23123A01</t>
  </si>
  <si>
    <t>Ironmongery</t>
  </si>
  <si>
    <t>FINE001</t>
  </si>
  <si>
    <t>Fine Tools Trading LLC</t>
  </si>
  <si>
    <t>LAID001</t>
  </si>
  <si>
    <t>Laidlaw Gulf LLC</t>
  </si>
  <si>
    <t>MOME001</t>
  </si>
  <si>
    <t>Momentum Fireguard LLC</t>
  </si>
  <si>
    <t>23912A02</t>
  </si>
  <si>
    <t>Electrical Items</t>
  </si>
  <si>
    <t>ALBA003</t>
  </si>
  <si>
    <t>Al Bajaa Lighting Equipment Trading LLC</t>
  </si>
  <si>
    <t>29901A02</t>
  </si>
  <si>
    <t>Other Consumables</t>
  </si>
  <si>
    <t>ALSH004</t>
  </si>
  <si>
    <t>Al Sham Star Trading LLC</t>
  </si>
  <si>
    <t>ASCE001</t>
  </si>
  <si>
    <t>Ascend Access System Scaffoldi</t>
  </si>
  <si>
    <t>CHEM001</t>
  </si>
  <si>
    <t>Chemex Hygiene Concepts LLC</t>
  </si>
  <si>
    <t>CRES002</t>
  </si>
  <si>
    <t>Crescent Scaffolding Industrie</t>
  </si>
  <si>
    <t>SALE001</t>
  </si>
  <si>
    <t>Saleem Jacobson Trading</t>
  </si>
  <si>
    <t>41540A01</t>
  </si>
  <si>
    <t>External Works through LPO's</t>
  </si>
  <si>
    <t>CULL001</t>
  </si>
  <si>
    <t>Culligan International Emirate</t>
  </si>
  <si>
    <t>DANA002</t>
  </si>
  <si>
    <t>Danat Alkhaleej for Safety Consultancy</t>
  </si>
  <si>
    <t>INDI003</t>
  </si>
  <si>
    <t>Indiga Tech Trading (LLC)</t>
  </si>
  <si>
    <t>KCEJ001</t>
  </si>
  <si>
    <t>KCE (LLC) - Joinery Division</t>
  </si>
  <si>
    <t>NATI010</t>
  </si>
  <si>
    <t>National Services for Carpet a</t>
  </si>
  <si>
    <t>OSLE001</t>
  </si>
  <si>
    <t>Osler Access Equipment LLC</t>
  </si>
  <si>
    <t>OSTE001</t>
  </si>
  <si>
    <t>Ostermeier FZE</t>
  </si>
  <si>
    <t>TXML001</t>
  </si>
  <si>
    <t>TXM Labour Supply LLC</t>
  </si>
  <si>
    <t>Stock Issues</t>
  </si>
  <si>
    <t>21112</t>
  </si>
  <si>
    <t>Wood Products</t>
  </si>
  <si>
    <t>11121609-A03989</t>
  </si>
  <si>
    <t>Plywood - Film Faced - 18Mm - Fsc - Popalr Core</t>
  </si>
  <si>
    <t>21510</t>
  </si>
  <si>
    <t>Fuels</t>
  </si>
  <si>
    <t>15101501-A18401</t>
  </si>
  <si>
    <t>Fuel - Diesel</t>
  </si>
  <si>
    <t>22210</t>
  </si>
  <si>
    <t>Heavy construction machinery and equipment</t>
  </si>
  <si>
    <t>22101701-A04048</t>
  </si>
  <si>
    <t>Floor Protection Sheet Polypro Corrugated 4Mm</t>
  </si>
  <si>
    <t>22711</t>
  </si>
  <si>
    <t>Hand tools</t>
  </si>
  <si>
    <t>27112702-A20393</t>
  </si>
  <si>
    <t>Angle Grinder</t>
  </si>
  <si>
    <t>27112702-A20412</t>
  </si>
  <si>
    <t>Concrete Mixer</t>
  </si>
  <si>
    <t>27112702-A20424</t>
  </si>
  <si>
    <t>Drill</t>
  </si>
  <si>
    <t>27112702-A20504</t>
  </si>
  <si>
    <t>Stepdown Transformer</t>
  </si>
  <si>
    <t>27112702-A20516</t>
  </si>
  <si>
    <t>Vacuum Cleaner</t>
  </si>
  <si>
    <t>24325</t>
  </si>
  <si>
    <t>Project IT Infrastructure</t>
  </si>
  <si>
    <t>24325V01-010004</t>
  </si>
  <si>
    <t>Mounting Kit Aruba AP 515 - New</t>
  </si>
  <si>
    <t>24325V01-020001</t>
  </si>
  <si>
    <t>Firewall SonicWall TZ400 - Used</t>
  </si>
  <si>
    <t>24325V01-020002</t>
  </si>
  <si>
    <t>Access Point Aruba AP 515 - Used</t>
  </si>
  <si>
    <t>24325V01-020005</t>
  </si>
  <si>
    <t>Network Switch Cisco SG350 28 Port - Used</t>
  </si>
  <si>
    <t>24325V01-020007</t>
  </si>
  <si>
    <t>Wireless Router D-Link 4G - Used</t>
  </si>
  <si>
    <t>24618</t>
  </si>
  <si>
    <t>Personal safety and protection</t>
  </si>
  <si>
    <t>46181507-A04452</t>
  </si>
  <si>
    <t>Safety Vest 90 Gsm Florescent Green - Large (Rigger)</t>
  </si>
  <si>
    <t>46181507-A04459</t>
  </si>
  <si>
    <t>Safety Vest 90 Gsm M Green - Staff Vest - 2XL</t>
  </si>
  <si>
    <t>46181507-A04460</t>
  </si>
  <si>
    <t>Safety Vest 90 Gsm M Green - 2Xl</t>
  </si>
  <si>
    <t>46181507-A04461</t>
  </si>
  <si>
    <t>Safety Vest 90 Gsm M Green - Staff Vest - 3XL</t>
  </si>
  <si>
    <t>46181507-A04462</t>
  </si>
  <si>
    <t>Safety Vest 90 Gsm M Green - Large</t>
  </si>
  <si>
    <t>46181507-A04463</t>
  </si>
  <si>
    <t>Safety Vest 90 Gsm M Green - Staff Vest - M</t>
  </si>
  <si>
    <t>46181507-A04464</t>
  </si>
  <si>
    <t>Safety Vest 90 Gsm M Green - Staff Vest - L</t>
  </si>
  <si>
    <t>46181507-A04465</t>
  </si>
  <si>
    <t>Safety Vest 90 Gsm M Green - Medium</t>
  </si>
  <si>
    <t>46181507-A04466</t>
  </si>
  <si>
    <t>Safety Vest 90 Gsm M Green - Staff Vest - XL</t>
  </si>
  <si>
    <t>46181507-A04467</t>
  </si>
  <si>
    <t>Safety Vest 90 Gsm M Green - Xl</t>
  </si>
  <si>
    <t>46181507-A20681</t>
  </si>
  <si>
    <t>Traffic Marshall Safety Jacket Size- XL</t>
  </si>
  <si>
    <t>46181701-A04400</t>
  </si>
  <si>
    <t>Safety Helmet For Staff Mk7</t>
  </si>
  <si>
    <t>46181701-A04402</t>
  </si>
  <si>
    <t>Safety Helmet High Ev Yellow - 6 Point Textile Tapes System. Slip Ratche</t>
  </si>
  <si>
    <t>46181701-A04404</t>
  </si>
  <si>
    <t>Safety Helmet High Ev Red - 6 Point Textile Tapes System. Slip Ratchet T</t>
  </si>
  <si>
    <t>46181701-A20074</t>
  </si>
  <si>
    <t>Safety Helmet High Ev Green - 6 Point Textile Tapes System. Slip Ratchet</t>
  </si>
  <si>
    <t>25213</t>
  </si>
  <si>
    <t>Window treatments</t>
  </si>
  <si>
    <t>52131602-A18941</t>
  </si>
  <si>
    <t>Shade Net - 100% new HDPE with UV protection - 285 GSM - 3.66X100Mtr  -</t>
  </si>
  <si>
    <t>25310</t>
  </si>
  <si>
    <t>Clothing</t>
  </si>
  <si>
    <t>53101602-A04981</t>
  </si>
  <si>
    <t>Shirt Cotton Full Sleeve White - 2Xl</t>
  </si>
  <si>
    <t>53101602-A04984</t>
  </si>
  <si>
    <t>Shirt Cotton Full Sleeve White - Large</t>
  </si>
  <si>
    <t>53101602-A04985</t>
  </si>
  <si>
    <t>Shirt Cotton Full Sleeve White - Medium</t>
  </si>
  <si>
    <t>53101602-A04986</t>
  </si>
  <si>
    <t>Shirt Cotton Full Sleeve White - Small</t>
  </si>
  <si>
    <t>53101602-A04987</t>
  </si>
  <si>
    <t>Shirt Cotton Full Sleeve White - Xl</t>
  </si>
  <si>
    <t>53101602-A04988</t>
  </si>
  <si>
    <t>Shirt Formal Half Sleeve White - 2Xl</t>
  </si>
  <si>
    <t>53101602-A04989</t>
  </si>
  <si>
    <t>Shirt Formal Half Sleeve White - 3Xl</t>
  </si>
  <si>
    <t>53101602-A04991</t>
  </si>
  <si>
    <t>Shirt Formal Half Sleeve White - Large</t>
  </si>
  <si>
    <t>53101602-A04992</t>
  </si>
  <si>
    <t>Shirt Formal Half Sleeve White - Medium</t>
  </si>
  <si>
    <t>53101602-A04993</t>
  </si>
  <si>
    <t>Shirt Formal Half Sleeve White - Small</t>
  </si>
  <si>
    <t>53101602-A04994</t>
  </si>
  <si>
    <t>Shirt Formal Half Sleeve White - Xl</t>
  </si>
  <si>
    <t>53103001-A05701</t>
  </si>
  <si>
    <t>T-Shirt 220 Gsm Half Sleeve White - 2Xl</t>
  </si>
  <si>
    <t>53103001-A05702</t>
  </si>
  <si>
    <t>T-Shirt 220 Gsm Half Sleeve White - 3Xl</t>
  </si>
  <si>
    <t>53103001-A05704</t>
  </si>
  <si>
    <t>T-Shirt 220 Gsm Half Sleeve White - Large</t>
  </si>
  <si>
    <t>53103001-A05705</t>
  </si>
  <si>
    <t>T-Shirt 220 Gsm Half Sleeve White - Medium</t>
  </si>
  <si>
    <t>53103001-A05706</t>
  </si>
  <si>
    <t>T-Shirt 220 Gsm Half Sleeve White - Small</t>
  </si>
  <si>
    <t>53103001-A05707</t>
  </si>
  <si>
    <t>T-Shirt 220 Gsm Half Sleeve White - Xl</t>
  </si>
  <si>
    <t>60905</t>
  </si>
  <si>
    <t>Computers &amp; Accessories</t>
  </si>
  <si>
    <t>60905V01-010006</t>
  </si>
  <si>
    <t>Keyboard &amp; Mouse Logitec Wireless Black - New</t>
  </si>
  <si>
    <t>60905V01-010013</t>
  </si>
  <si>
    <t>Cable HDMI 5m - New</t>
  </si>
  <si>
    <t>60905V01-010032</t>
  </si>
  <si>
    <t>Microsoft Display Adapter 1080p - New</t>
  </si>
  <si>
    <t>60905V01-010038</t>
  </si>
  <si>
    <t>Monitor HP E22 G4 FHD - New</t>
  </si>
  <si>
    <t>60905V01-010043</t>
  </si>
  <si>
    <t>Laptop Bag HP - New</t>
  </si>
  <si>
    <t>60905V01-010050</t>
  </si>
  <si>
    <t>USB A Wi-Fi adapter - New</t>
  </si>
  <si>
    <t>29910</t>
  </si>
  <si>
    <t>Internal division - material costs</t>
  </si>
  <si>
    <t>29951</t>
  </si>
  <si>
    <t>Materials cost accruals - CVR</t>
  </si>
  <si>
    <t>CVR Item Cost Code Manual  Accruals Material</t>
  </si>
  <si>
    <t>JCV</t>
  </si>
  <si>
    <t>23116</t>
  </si>
  <si>
    <t>Hardware</t>
  </si>
  <si>
    <t>27743-CHRIS McCANN-201A22002</t>
  </si>
  <si>
    <t>PCP</t>
  </si>
  <si>
    <t>Plant Charges</t>
  </si>
  <si>
    <t>27112217-A19363</t>
  </si>
  <si>
    <t xml:space="preserve"> LT 53/2-Block Cutter</t>
  </si>
  <si>
    <t>24619</t>
  </si>
  <si>
    <t>Fire protection</t>
  </si>
  <si>
    <t>PTLT150092</t>
  </si>
  <si>
    <t>PTLT150092 Ventilation Fan 18"</t>
  </si>
  <si>
    <t>PTLT150097</t>
  </si>
  <si>
    <t>PTLT150097 Ventilation Fan 18"</t>
  </si>
  <si>
    <t>PTLT150113</t>
  </si>
  <si>
    <t>PTLT150113 Ventilation Fan 18"</t>
  </si>
  <si>
    <t>PTLT150142</t>
  </si>
  <si>
    <t>PTLT150142 Ventilation Fan 18"</t>
  </si>
  <si>
    <t>PTLT150143</t>
  </si>
  <si>
    <t>PTLT150143 Ventilation Fan 18"</t>
  </si>
  <si>
    <t>PTLT150144</t>
  </si>
  <si>
    <t>PTLT150144 Ventilation Fan 18"</t>
  </si>
  <si>
    <t>29900</t>
  </si>
  <si>
    <t>EHD Materials</t>
  </si>
  <si>
    <t>99000101-A18468</t>
  </si>
  <si>
    <t xml:space="preserve"> Pedestrian Barrier Steel Branded (2.5 x 1.2mtr)</t>
  </si>
  <si>
    <t>99000601-A18491</t>
  </si>
  <si>
    <t xml:space="preserve"> TYPE 1 - 3 Cooler Stand</t>
  </si>
  <si>
    <t>99000701-A18494</t>
  </si>
  <si>
    <t xml:space="preserve"> Cable Management Stand</t>
  </si>
  <si>
    <t>99000701-A18496</t>
  </si>
  <si>
    <t xml:space="preserve"> Cable Management Hooks-double hooks ( type 2)</t>
  </si>
  <si>
    <t>99000701-A18497</t>
  </si>
  <si>
    <t xml:space="preserve"> Cable Management Hooks three hooks ( type 3)</t>
  </si>
  <si>
    <t>99000901-A18510</t>
  </si>
  <si>
    <t xml:space="preserve"> Man Basket</t>
  </si>
  <si>
    <t>99001001-A18505</t>
  </si>
  <si>
    <t xml:space="preserve"> Concrete Bucket - 1m3</t>
  </si>
  <si>
    <t>99001001-A18669</t>
  </si>
  <si>
    <t xml:space="preserve"> 1.5 CBM (3T) Self Dumping Skip</t>
  </si>
  <si>
    <t>99001101-A18509</t>
  </si>
  <si>
    <t xml:space="preserve"> Tripod</t>
  </si>
  <si>
    <t>99001201-A18840</t>
  </si>
  <si>
    <t xml:space="preserve"> EHD Security Cabin</t>
  </si>
  <si>
    <t>99001401-A18842</t>
  </si>
  <si>
    <t xml:space="preserve"> EHD Gas Monitor</t>
  </si>
  <si>
    <t>99001601-A19775</t>
  </si>
  <si>
    <t xml:space="preserve"> Large Industrial Evaporative Outdoor Air Cooler</t>
  </si>
  <si>
    <t>ALFU013</t>
  </si>
  <si>
    <t>Al Futtaim Transport and Renta</t>
  </si>
  <si>
    <t>Plant Cost 201A22002 Dorchester Hotel &amp; Residences</t>
  </si>
  <si>
    <t>30010</t>
  </si>
  <si>
    <t>I-Earth moving machinery</t>
  </si>
  <si>
    <t>2210150902</t>
  </si>
  <si>
    <t xml:space="preserve"> Backhoe Loader (3CX) With Operator-Working</t>
  </si>
  <si>
    <t>P000220111</t>
  </si>
  <si>
    <t>P000220111 Case Sr150 Skid Steer Loader</t>
  </si>
  <si>
    <t>P000220115</t>
  </si>
  <si>
    <t>P000220115 Case Sr150 Skid Steer Loader</t>
  </si>
  <si>
    <t>P000220119</t>
  </si>
  <si>
    <t>P000220119 Case Sr150 Skid Steer Loader</t>
  </si>
  <si>
    <t>P000220120</t>
  </si>
  <si>
    <t>P000220120 Case Sr200 Skid Steer Loader</t>
  </si>
  <si>
    <t>P000220123</t>
  </si>
  <si>
    <t>P000220123 Case Sr150 Skid Steer Loader</t>
  </si>
  <si>
    <t>P000500132</t>
  </si>
  <si>
    <t>P000500132 Bomag Plate Compactor Bpr25/50</t>
  </si>
  <si>
    <t>P000610041</t>
  </si>
  <si>
    <t>P000610041 Hydraulic Breaker CB 37S for Skid Steer Loader</t>
  </si>
  <si>
    <t>30030</t>
  </si>
  <si>
    <t>I-Building construction machinery and accessories</t>
  </si>
  <si>
    <t>P000090078</t>
  </si>
  <si>
    <t>P000090078 Diesel Tanker- Dorchester Hotel &amp; Residences (Completion Works) Scania Fuel Tanker</t>
  </si>
  <si>
    <t>P000490100</t>
  </si>
  <si>
    <t>P000490100 Livers Hf 4Kva Converter</t>
  </si>
  <si>
    <t>W000020068</t>
  </si>
  <si>
    <t>W000020068 Diesel Tanker 9/68 Mercedes Fuel Tanker - DXB64273</t>
  </si>
  <si>
    <t>W000020069</t>
  </si>
  <si>
    <t>W000020069 Diesel Tanker - 9/69 - Dorchester Hotel &amp; Residences (Completion Works) Mercedes Fuel Tanker - DXB63219</t>
  </si>
  <si>
    <t>W000020070</t>
  </si>
  <si>
    <t>W000020070 9/70 Diesel Tanker Dorchester Hotel &amp; Residences (Completion Works) Mercedes Fuel Tanker - DXB65028</t>
  </si>
  <si>
    <t>30100</t>
  </si>
  <si>
    <t>I-Lifting equipment and accessories</t>
  </si>
  <si>
    <t>2410160302</t>
  </si>
  <si>
    <t>2410160315</t>
  </si>
  <si>
    <t xml:space="preserve"> Forklift 3 Ton With Long Fork-Working</t>
  </si>
  <si>
    <t>2410161727</t>
  </si>
  <si>
    <t xml:space="preserve"> Power Tower Duo - 5.1 Mtr-Working</t>
  </si>
  <si>
    <t>2410162303</t>
  </si>
  <si>
    <t xml:space="preserve"> Derrick Crane</t>
  </si>
  <si>
    <t>2410162304</t>
  </si>
  <si>
    <t xml:space="preserve"> Derrick Crane - 12 Ton</t>
  </si>
  <si>
    <t>2410162405</t>
  </si>
  <si>
    <t xml:space="preserve"> Mobile Crane - 100 Ton-Working</t>
  </si>
  <si>
    <t>2410162414</t>
  </si>
  <si>
    <t>MOB001</t>
  </si>
  <si>
    <t>P000250049</t>
  </si>
  <si>
    <t>P000250049 Liebherr Mobile Crane-55 Ton(1055-32)</t>
  </si>
  <si>
    <t>P000260029</t>
  </si>
  <si>
    <t>P000260029 Skyjack 8841Rt Scissor Lift</t>
  </si>
  <si>
    <t>P000260049</t>
  </si>
  <si>
    <t>P000260049 Scissor Lift Electric- 8m</t>
  </si>
  <si>
    <t>P000260081</t>
  </si>
  <si>
    <t>P000260081 Scissor Lift Electric- 8m</t>
  </si>
  <si>
    <t>P000260082</t>
  </si>
  <si>
    <t>P000260082 Scissor Lift Electric- 8m</t>
  </si>
  <si>
    <t>P000260087</t>
  </si>
  <si>
    <t>P000260087 Nano Lift 4.5 Meter</t>
  </si>
  <si>
    <t>P000260088</t>
  </si>
  <si>
    <t>P000260088 Nano Lift 4.5 Meter</t>
  </si>
  <si>
    <t>P000260092</t>
  </si>
  <si>
    <t>P000260092 Nano Lift 4.5 Meter</t>
  </si>
  <si>
    <t>W000180014</t>
  </si>
  <si>
    <t>W000180014 TCM Forklift - DXB 41076-Working</t>
  </si>
  <si>
    <t>30110</t>
  </si>
  <si>
    <t>I-Passenger motor vehicles</t>
  </si>
  <si>
    <t>2510150704</t>
  </si>
  <si>
    <t xml:space="preserve"> Pick Up - 3 Ton Double CabinWithout Driver-Working</t>
  </si>
  <si>
    <t>2510150705</t>
  </si>
  <si>
    <t xml:space="preserve"> Recovery Vehicle 3 Ton</t>
  </si>
  <si>
    <t>P000080661</t>
  </si>
  <si>
    <t>P000080661 Ashok Leyland Bus - Dxb 36303H</t>
  </si>
  <si>
    <t>P000080664</t>
  </si>
  <si>
    <t>P000080664 Ashok Leyland Bus - Dxb 52753J</t>
  </si>
  <si>
    <t>P000080681</t>
  </si>
  <si>
    <t>P000080681 Ashok Leyland Bus - DXB 86848H</t>
  </si>
  <si>
    <t>P000080682</t>
  </si>
  <si>
    <t>P000080682 Ashok Leyland Bus - DXB 87476H</t>
  </si>
  <si>
    <t>P000080683</t>
  </si>
  <si>
    <t>P000080683 Ashok Leyland Bus - DXB 15614M</t>
  </si>
  <si>
    <t>P000080685</t>
  </si>
  <si>
    <t>P000080685 Ashok Leyland Bus - DXB 86783H With IVMS</t>
  </si>
  <si>
    <t>P000080687</t>
  </si>
  <si>
    <t>P000080687 Ashok Leyland Bus - DXB 85148H</t>
  </si>
  <si>
    <t>P000080690</t>
  </si>
  <si>
    <t>P000080690 Ashok Leyland Bus - DXB 15611M</t>
  </si>
  <si>
    <t>P000080696</t>
  </si>
  <si>
    <t>P000080696 Ashok Leyland  59 Seat Bus-DXB 72353 W</t>
  </si>
  <si>
    <t>P000080701</t>
  </si>
  <si>
    <t>P000080701 Ashok Leyland  71 Seat Bus</t>
  </si>
  <si>
    <t>TA00033109</t>
  </si>
  <si>
    <t>TA00033109 TOYOTA COASTER HI ROOF 23STR 4.0D MANUAL</t>
  </si>
  <si>
    <t>TA00043000</t>
  </si>
  <si>
    <t>TA00043000 TOYOTA HIACE 13 SEAT BUS</t>
  </si>
  <si>
    <t>30120</t>
  </si>
  <si>
    <t>I-Product and material transport vehicles</t>
  </si>
  <si>
    <t>P000320042</t>
  </si>
  <si>
    <t>P000320042 Thwaites Dumper - P 22157</t>
  </si>
  <si>
    <t>30130</t>
  </si>
  <si>
    <t>I-Specialized and recreational vehicles</t>
  </si>
  <si>
    <t>P000100022</t>
  </si>
  <si>
    <t>P000100022 Nissan Truck With Hiab Crane With IVMS</t>
  </si>
  <si>
    <t>P000100025</t>
  </si>
  <si>
    <t>P000100025 Mercedes Truck With Crane With IVMS</t>
  </si>
  <si>
    <t>P000120019</t>
  </si>
  <si>
    <t>P000120020</t>
  </si>
  <si>
    <t>W000030018</t>
  </si>
  <si>
    <t>W000030018 Nissan Truck with Hiab Crane With IVMS</t>
  </si>
  <si>
    <t>W000030020</t>
  </si>
  <si>
    <t>W000030020 Nissan Truck with Hiab Crane With IVMS</t>
  </si>
  <si>
    <t>W000050017</t>
  </si>
  <si>
    <t>30140</t>
  </si>
  <si>
    <t>I-Truck tractors</t>
  </si>
  <si>
    <t>W000070022</t>
  </si>
  <si>
    <t>W000070022 MAN Tractor Unit - DXB 66768</t>
  </si>
  <si>
    <t>30160</t>
  </si>
  <si>
    <t>I-Product and material trailers</t>
  </si>
  <si>
    <t>W000320035</t>
  </si>
  <si>
    <t>W000320035 Flat Bed Semi Trailer - 55Ton</t>
  </si>
  <si>
    <t>30170</t>
  </si>
  <si>
    <t>I-Power generators</t>
  </si>
  <si>
    <t>2611160108</t>
  </si>
  <si>
    <t xml:space="preserve"> Generator - 350 KVA-Working</t>
  </si>
  <si>
    <t>2611160109</t>
  </si>
  <si>
    <t>2611160110</t>
  </si>
  <si>
    <t xml:space="preserve"> Generator - 650 KVA-Working</t>
  </si>
  <si>
    <t>30230</t>
  </si>
  <si>
    <t>I-Compressors</t>
  </si>
  <si>
    <t>P000330091</t>
  </si>
  <si>
    <t>P000330091 Atlas Copco Air Compressor</t>
  </si>
  <si>
    <t>PTLT250022</t>
  </si>
  <si>
    <t>PTLT250022 Electric Compressor</t>
  </si>
  <si>
    <t>30510</t>
  </si>
  <si>
    <t>I-Plant repair &amp; maintenance</t>
  </si>
  <si>
    <t>K000010027</t>
  </si>
  <si>
    <t>K000010027 Eco Cabin Type 1 - Ablution</t>
  </si>
  <si>
    <t>KA00010006</t>
  </si>
  <si>
    <t>KVS0010004</t>
  </si>
  <si>
    <t>KVS0010004 CAT &amp; Ginny Cable Locator M/Kit</t>
  </si>
  <si>
    <t>S3131298</t>
  </si>
  <si>
    <t>S3131298-Fuel RFID Tag Installation</t>
  </si>
  <si>
    <t>S3131331</t>
  </si>
  <si>
    <t>S3131331-Fuel RFID Tag Installation</t>
  </si>
  <si>
    <t>S3131479</t>
  </si>
  <si>
    <t>S3131479-Fuel RFID Tag Installation / Metal Jerry Can</t>
  </si>
  <si>
    <t>S3131494</t>
  </si>
  <si>
    <t xml:space="preserve">S3131494-Third party inspection &amp; Certification  </t>
  </si>
  <si>
    <t>S3131597</t>
  </si>
  <si>
    <t>S3131597-PAT Test</t>
  </si>
  <si>
    <t>S3131609</t>
  </si>
  <si>
    <t>S3131609-Fabrication of Steel  Ramp Dorchester Hotel</t>
  </si>
  <si>
    <t>S3131631</t>
  </si>
  <si>
    <t>S3131631-Electrical Repairs</t>
  </si>
  <si>
    <t>S3131666</t>
  </si>
  <si>
    <t xml:space="preserve">S3131666-Dorchester Hotel -Third party inspection &amp; Certification  </t>
  </si>
  <si>
    <t>S3131668</t>
  </si>
  <si>
    <t>S3131668-Electrical Repairs</t>
  </si>
  <si>
    <t>S3131730</t>
  </si>
  <si>
    <t>S3131730-Electrical Repairs</t>
  </si>
  <si>
    <t>S3131828</t>
  </si>
  <si>
    <t>S3131828-Electrical Repairs</t>
  </si>
  <si>
    <t>S3131868</t>
  </si>
  <si>
    <t xml:space="preserve">S3131868-DORCHESTER Hotel - Third party inspection &amp; Certification  </t>
  </si>
  <si>
    <t>S3131933</t>
  </si>
  <si>
    <t>S3131933-Fuel RFID Tag Installation</t>
  </si>
  <si>
    <t>S3131942</t>
  </si>
  <si>
    <t>S3131942-Electrical Repairs</t>
  </si>
  <si>
    <t>S3131975</t>
  </si>
  <si>
    <t>S3131975-PAT Test and Plugs</t>
  </si>
  <si>
    <t>S3132009</t>
  </si>
  <si>
    <t>S3132009-PAT Test</t>
  </si>
  <si>
    <t>S3132054</t>
  </si>
  <si>
    <t>S3132054-Electrical Repairs</t>
  </si>
  <si>
    <t>S3132108</t>
  </si>
  <si>
    <t xml:space="preserve">S3132108-DORCHESTER Hotel- Water pump Replaced </t>
  </si>
  <si>
    <t>S3132186</t>
  </si>
  <si>
    <t>S3132186-Electrical Repairs</t>
  </si>
  <si>
    <t>S3132199</t>
  </si>
  <si>
    <t xml:space="preserve">S3132199-DORCHESTER HOTEL   Third party inspection &amp; Certification  </t>
  </si>
  <si>
    <t>S3132235</t>
  </si>
  <si>
    <t>S3132235-Fuel RFID Tag Installation</t>
  </si>
  <si>
    <t>S3132281</t>
  </si>
  <si>
    <t>S3132281-Electrical Repairs</t>
  </si>
  <si>
    <t>S3132299</t>
  </si>
  <si>
    <t>S3132299-DORCHESTER Hotel- Beam Cutting</t>
  </si>
  <si>
    <t>S3132316</t>
  </si>
  <si>
    <t>S3132316-Electrical Repairs</t>
  </si>
  <si>
    <t>S3132327</t>
  </si>
  <si>
    <t>S3132327-Electrical Repairs</t>
  </si>
  <si>
    <t>S3132436</t>
  </si>
  <si>
    <t xml:space="preserve">S3132436-DORCHESTER Hotel Third party inspection &amp; Certification  </t>
  </si>
  <si>
    <t>S3132579</t>
  </si>
  <si>
    <t>S3132579-Electrical Repairs</t>
  </si>
  <si>
    <t>S3132712</t>
  </si>
  <si>
    <t>S3132712-Electrical Repairs</t>
  </si>
  <si>
    <t>S3132769</t>
  </si>
  <si>
    <t>S3132769-Electrical Repairs</t>
  </si>
  <si>
    <t>S3132770</t>
  </si>
  <si>
    <t>S3132770-Electrical Repairs</t>
  </si>
  <si>
    <t>S3132874</t>
  </si>
  <si>
    <t>S3132874-Electrical Repairs</t>
  </si>
  <si>
    <t>S3132898</t>
  </si>
  <si>
    <t>S3132898-Electrical Repairs</t>
  </si>
  <si>
    <t>S3132899</t>
  </si>
  <si>
    <t>S3132899-Electrical Repairs</t>
  </si>
  <si>
    <t>S3132900</t>
  </si>
  <si>
    <t>S3132900-Electrical Repairs</t>
  </si>
  <si>
    <t>S3132901</t>
  </si>
  <si>
    <t>S3132901-Electrical Repairs</t>
  </si>
  <si>
    <t>S3132903</t>
  </si>
  <si>
    <t>S3132903-Electrical Repairs</t>
  </si>
  <si>
    <t>S3133002</t>
  </si>
  <si>
    <t>S3133002-Signboard Cutting Remove</t>
  </si>
  <si>
    <t>S3133131</t>
  </si>
  <si>
    <t>S3133131-Electrical Repairs</t>
  </si>
  <si>
    <t>S3133139</t>
  </si>
  <si>
    <t>S3133139-Electrical Repairs</t>
  </si>
  <si>
    <t>S3133140</t>
  </si>
  <si>
    <t>S3133140-Electrical Repairs</t>
  </si>
  <si>
    <t>S3133143</t>
  </si>
  <si>
    <t>S3133143-Electrical Repairs</t>
  </si>
  <si>
    <t>S3133145</t>
  </si>
  <si>
    <t>S3133145-Electrical Repairs</t>
  </si>
  <si>
    <t>S3133262</t>
  </si>
  <si>
    <t>S3133262-Electrical Repairs</t>
  </si>
  <si>
    <t>S3133263</t>
  </si>
  <si>
    <t>S3133263-Electrical Repairs</t>
  </si>
  <si>
    <t>S3133265</t>
  </si>
  <si>
    <t>S3133265-Electrical Repairs</t>
  </si>
  <si>
    <t>S3133266</t>
  </si>
  <si>
    <t>S3133266-Electrical Repairs</t>
  </si>
  <si>
    <t>S3133267</t>
  </si>
  <si>
    <t>S3133267-Electrical Repairs</t>
  </si>
  <si>
    <t>S3304180</t>
  </si>
  <si>
    <t>S3304180-Ac Service &amp; Repair</t>
  </si>
  <si>
    <t>S3304218</t>
  </si>
  <si>
    <t>S3304218-Additional Paint Requirement for the New Project - Dorchester</t>
  </si>
  <si>
    <t>S3304220</t>
  </si>
  <si>
    <t>S3304220-Ac Repairs &amp; Service</t>
  </si>
  <si>
    <t>S3304230</t>
  </si>
  <si>
    <t>S3304230-Ac Repair &amp; Service - Client Room</t>
  </si>
  <si>
    <t>S3304236</t>
  </si>
  <si>
    <t>S3304236-Third Party Certificate for Concrete Bucket (KCB010)</t>
  </si>
  <si>
    <t>S3304239</t>
  </si>
  <si>
    <t>S3304239-Ac Repairs &amp; Service</t>
  </si>
  <si>
    <t>S3304272</t>
  </si>
  <si>
    <t>S3304272-Ac Repair &amp; Service (Non KCE Asset)</t>
  </si>
  <si>
    <t>S3304302</t>
  </si>
  <si>
    <t>S3304302-Ac Repairs &amp; Service (Non KCE Asset)</t>
  </si>
  <si>
    <t>S3304411</t>
  </si>
  <si>
    <t>S3304411-AC Repair &amp; Service for Site office.</t>
  </si>
  <si>
    <t>S3304437</t>
  </si>
  <si>
    <t>S3304437-Inspection &amp; Servicing of Fire Extinguishers</t>
  </si>
  <si>
    <t>S3304536</t>
  </si>
  <si>
    <t>S3304536-Forklift Charges - Material Offloading</t>
  </si>
  <si>
    <t>30295</t>
  </si>
  <si>
    <t>I-Waste skip</t>
  </si>
  <si>
    <t>JNL</t>
  </si>
  <si>
    <t>30951</t>
  </si>
  <si>
    <t>Plant cost accruals - CVR</t>
  </si>
  <si>
    <t>34110</t>
  </si>
  <si>
    <t>E-Passenger motor vehicles</t>
  </si>
  <si>
    <t>34120</t>
  </si>
  <si>
    <t>E-Product and material transport vehicles</t>
  </si>
  <si>
    <t>GOLD010</t>
  </si>
  <si>
    <t xml:space="preserve">Golden Palace Heavy and Light </t>
  </si>
  <si>
    <t>PINN</t>
  </si>
  <si>
    <t>Subcontract Cost 201A22002 Dorchester Hotel &amp; Residences</t>
  </si>
  <si>
    <t>CVR Items</t>
  </si>
  <si>
    <t>62001A01</t>
  </si>
  <si>
    <t>Pest control</t>
  </si>
  <si>
    <t>CITY003</t>
  </si>
  <si>
    <t>City Pest Control and Building</t>
  </si>
  <si>
    <t>Overhead Cost 201A22002 Dorchester Hotel &amp; Residences</t>
  </si>
  <si>
    <t>29955</t>
  </si>
  <si>
    <t>Profit Abatement-CVR</t>
  </si>
  <si>
    <t>25512A01</t>
  </si>
  <si>
    <t>Project Sign Boards</t>
  </si>
  <si>
    <t>ABDU011</t>
  </si>
  <si>
    <t>Abdulrahman Al Abdooli Adverti</t>
  </si>
  <si>
    <t>29901A01</t>
  </si>
  <si>
    <t>Small Tools/Equipment</t>
  </si>
  <si>
    <t>ALJA007</t>
  </si>
  <si>
    <t>Al Jas Technical Services LLC</t>
  </si>
  <si>
    <t>60803A01</t>
  </si>
  <si>
    <t>Water and Electricity Charges</t>
  </si>
  <si>
    <t>DANL001</t>
  </si>
  <si>
    <t>Danlesco Gulf LLC</t>
  </si>
  <si>
    <t>60905V02</t>
  </si>
  <si>
    <t>IT Equipment Printer Cameras etc</t>
  </si>
  <si>
    <t>ASTD001</t>
  </si>
  <si>
    <t>AST Digital Print Centre</t>
  </si>
  <si>
    <t>NEOT001</t>
  </si>
  <si>
    <t>Neo Tech Engineering LLC</t>
  </si>
  <si>
    <t>SCRE002</t>
  </si>
  <si>
    <t>Screencheck Technology Trading</t>
  </si>
  <si>
    <t>SHAR005</t>
  </si>
  <si>
    <t>Sharaf DG LLC</t>
  </si>
  <si>
    <t>61001A01</t>
  </si>
  <si>
    <t>Safety Clothing and Equipment / PPE</t>
  </si>
  <si>
    <t>AGSO001</t>
  </si>
  <si>
    <t>AGS Office Supplies and Tradin</t>
  </si>
  <si>
    <t>KENT002</t>
  </si>
  <si>
    <t>Kent Star General Trading LLC</t>
  </si>
  <si>
    <t>TULI001</t>
  </si>
  <si>
    <t>Tulip Trading LLC</t>
  </si>
  <si>
    <t>61003A01</t>
  </si>
  <si>
    <t>Health and Safety expenses</t>
  </si>
  <si>
    <t>ALAM004</t>
  </si>
  <si>
    <t>Al Ameen Pharmacy LLC</t>
  </si>
  <si>
    <t>61111A01</t>
  </si>
  <si>
    <t>Refreshments (snacks tea coffee etc.)</t>
  </si>
  <si>
    <t>ALSH022</t>
  </si>
  <si>
    <t>Al Shalal Pure Drinking Water LLC</t>
  </si>
  <si>
    <t>CHOI001</t>
  </si>
  <si>
    <t>T Choithram and Sons LLC</t>
  </si>
  <si>
    <t>CLEA003</t>
  </si>
  <si>
    <t>Clear Ice LLC</t>
  </si>
  <si>
    <t>FIND001</t>
  </si>
  <si>
    <t>Find General Trading LLC</t>
  </si>
  <si>
    <t>61441A01</t>
  </si>
  <si>
    <t>Site Office Consumables</t>
  </si>
  <si>
    <t>ALBA009</t>
  </si>
  <si>
    <t>Al Bariq Equipment LLC</t>
  </si>
  <si>
    <t>MANG001</t>
  </si>
  <si>
    <t>Mangal Trading Co LLC</t>
  </si>
  <si>
    <t>61511A01</t>
  </si>
  <si>
    <t>Laboratory Testing &amp; Calibaration Charges</t>
  </si>
  <si>
    <t>WIMP001</t>
  </si>
  <si>
    <t>61521A01</t>
  </si>
  <si>
    <t>Rubbish Removal</t>
  </si>
  <si>
    <t>GREE044</t>
  </si>
  <si>
    <t>Green Earth Waste Collection &amp; Transportation Services</t>
  </si>
  <si>
    <t>STUR001</t>
  </si>
  <si>
    <t>Sturdy Products UAE Limited</t>
  </si>
  <si>
    <t>61531A01</t>
  </si>
  <si>
    <t>Office &amp; Site Furniture - Including ACs</t>
  </si>
  <si>
    <t>SABI001</t>
  </si>
  <si>
    <t xml:space="preserve">Sabi Air Conditioning Trading </t>
  </si>
  <si>
    <t>61531A02</t>
  </si>
  <si>
    <t>Site Est (Offices Ablutions Stores Etc)</t>
  </si>
  <si>
    <t>ALME003</t>
  </si>
  <si>
    <t>Al Mesmar Trading Co LLC</t>
  </si>
  <si>
    <t>61701A01</t>
  </si>
  <si>
    <t>Printing and Stationery</t>
  </si>
  <si>
    <t>ALWA002</t>
  </si>
  <si>
    <t>Al Waha Stamps LLC</t>
  </si>
  <si>
    <t>SILV004</t>
  </si>
  <si>
    <t>Silver Screen Advertising Gift</t>
  </si>
  <si>
    <t>ACC</t>
  </si>
  <si>
    <t>Accruals</t>
  </si>
  <si>
    <t>60624</t>
  </si>
  <si>
    <t>Penalties &amp; Violations-Costed to Company</t>
  </si>
  <si>
    <t>60701</t>
  </si>
  <si>
    <t>Communication expense - landline and fax usage</t>
  </si>
  <si>
    <t>EMIR032</t>
  </si>
  <si>
    <t>Emirates Integrated Telecommun</t>
  </si>
  <si>
    <t>ETIS001</t>
  </si>
  <si>
    <t>Emirates Telecommunications Gr</t>
  </si>
  <si>
    <t>60703</t>
  </si>
  <si>
    <t>Communication expense - internet and data</t>
  </si>
  <si>
    <t>60901</t>
  </si>
  <si>
    <t>Printers &amp; Photocopiers</t>
  </si>
  <si>
    <t>NEWS001</t>
  </si>
  <si>
    <t>New Smart Office Automation LL</t>
  </si>
  <si>
    <t>61201</t>
  </si>
  <si>
    <t>Recruitment expenses</t>
  </si>
  <si>
    <t>EISA001</t>
  </si>
  <si>
    <t>Eisa Travels Agency LLC</t>
  </si>
  <si>
    <t>60621</t>
  </si>
  <si>
    <t>Other fee - charges</t>
  </si>
  <si>
    <t>60811</t>
  </si>
  <si>
    <t>Utilities - office and factory electricity and water</t>
  </si>
  <si>
    <t>61111</t>
  </si>
  <si>
    <t>Refreshments (snacks, tea, coffee etc.)</t>
  </si>
  <si>
    <t>61131</t>
  </si>
  <si>
    <t>COS Staff welfare expense</t>
  </si>
  <si>
    <t>62001</t>
  </si>
  <si>
    <t>Miscellaneous expenses</t>
  </si>
  <si>
    <t>60902</t>
  </si>
  <si>
    <t>Specialist Software</t>
  </si>
  <si>
    <t>61311</t>
  </si>
  <si>
    <t>Rent - accommodation</t>
  </si>
  <si>
    <t>ITA0002123</t>
  </si>
  <si>
    <t>ITA0002123 Samsung Galaxy Tab Active Pro</t>
  </si>
  <si>
    <t>ITA0003005</t>
  </si>
  <si>
    <t>ITA0003005 Face Station 2 -  Identification Device</t>
  </si>
  <si>
    <t>ITA0003060</t>
  </si>
  <si>
    <t>ITA0003060 Face Station 2 -  Identification Device</t>
  </si>
  <si>
    <t>ITA0003063</t>
  </si>
  <si>
    <t>ITA0003063 Face Station 2 -  Identification Device</t>
  </si>
  <si>
    <t>ITA0003075</t>
  </si>
  <si>
    <t>ITA0003075 Face Station 2 -  Identification Device</t>
  </si>
  <si>
    <t>ITA0003084</t>
  </si>
  <si>
    <t>ITA0003084 Face Station 2 -  Identification Device</t>
  </si>
  <si>
    <t>60906V01-010017</t>
  </si>
  <si>
    <t>Bluebeam Revu Extreme Perpetual License Windows OS</t>
  </si>
  <si>
    <t>24325V01-010002</t>
  </si>
  <si>
    <t>Access Point Aruba AP 515 - New</t>
  </si>
  <si>
    <t>60905V01-010008</t>
  </si>
  <si>
    <t>Mouse Logitec Wireless Black - New</t>
  </si>
  <si>
    <t>60905V01-010011</t>
  </si>
  <si>
    <t>Cable HDMI 2m - New</t>
  </si>
  <si>
    <t>60905V01-010019</t>
  </si>
  <si>
    <t>Cable Cat6 5m - New</t>
  </si>
  <si>
    <t>60905V01-010020</t>
  </si>
  <si>
    <t>Cable Roll 305m - New</t>
  </si>
  <si>
    <t>60905V01-010031</t>
  </si>
  <si>
    <t>RJ45 connector - New</t>
  </si>
  <si>
    <t>60905V01-010037</t>
  </si>
  <si>
    <t>Monitor 24" 1080p E Series - New</t>
  </si>
  <si>
    <t>60905V01-010046</t>
  </si>
  <si>
    <t>EVOLIS Smart Cards - Mifare 1K - New</t>
  </si>
  <si>
    <t>60905V01-010052</t>
  </si>
  <si>
    <t>Crucial SSD Hard disk - New</t>
  </si>
  <si>
    <t>60905V01-010054</t>
  </si>
  <si>
    <t>New Onsite installation of new SSD with OS</t>
  </si>
  <si>
    <t>60909V01-010018</t>
  </si>
  <si>
    <t>Mobile Handset Samsung A13 Black ? New</t>
  </si>
  <si>
    <t>60906</t>
  </si>
  <si>
    <t>Standard Software</t>
  </si>
  <si>
    <t>60906V01-010018</t>
  </si>
  <si>
    <t>Bluebeam Revu Extreme Annual Maintenance &amp; Support Windows OS</t>
  </si>
  <si>
    <t>60909</t>
  </si>
  <si>
    <t>Telecomunication Services</t>
  </si>
  <si>
    <t>24325V01-010012</t>
  </si>
  <si>
    <t>Aruba Central AP Foundation 1y Subscription - New</t>
  </si>
  <si>
    <t>60909V01-010008</t>
  </si>
  <si>
    <t>Sim Card Etisalat Standard - New</t>
  </si>
  <si>
    <t>60909V01-010012</t>
  </si>
  <si>
    <t>Mobile Handset Samsung A12 Black - New</t>
  </si>
  <si>
    <t>60909V01-010014</t>
  </si>
  <si>
    <t>Mobile Handset Samsung A52 Black - New</t>
  </si>
  <si>
    <t>60909V01-010015</t>
  </si>
  <si>
    <t>Mobile Handset Nokia 225 - New</t>
  </si>
  <si>
    <t>61001</t>
  </si>
  <si>
    <t>Health and safety - material items</t>
  </si>
  <si>
    <t>46181503-A01361</t>
  </si>
  <si>
    <t>Blue Pant/Shirt 180 Gsm Full Sleeve -2XL</t>
  </si>
  <si>
    <t>46181503-A01362</t>
  </si>
  <si>
    <t>Blue Pant/Shirt 180 Gsm Full Sleeve -3XL</t>
  </si>
  <si>
    <t>46181503-A01363</t>
  </si>
  <si>
    <t>Blue Pant/Shirt 180 Gsm Full Sleeve -4XL</t>
  </si>
  <si>
    <t>46181503-A01364</t>
  </si>
  <si>
    <t>Blue Pant/Shirt 180 Gsm Full Sleeve -Large</t>
  </si>
  <si>
    <t>46181503-A01365</t>
  </si>
  <si>
    <t>Blue Pant/Shirt 180 Gsm Full Sleeve -Medium</t>
  </si>
  <si>
    <t>46181503-A01366</t>
  </si>
  <si>
    <t>Blue Pant/Shirt 180 Gsm Full Sleeve - Small</t>
  </si>
  <si>
    <t>46181503-A01367</t>
  </si>
  <si>
    <t>Blue Pant/Shirt 180 Gsm Full Sleeve -XL</t>
  </si>
  <si>
    <t>46181503-A01383</t>
  </si>
  <si>
    <t>Beige Pant/Shirt 180 Gsm Full Sleeve for Chargehand - 2XL</t>
  </si>
  <si>
    <t>46181503-A01386</t>
  </si>
  <si>
    <t>Beige Pant/Shirt 180 Gsm Full Sleeve for Chargehand - Large</t>
  </si>
  <si>
    <t>46181503-A01387</t>
  </si>
  <si>
    <t>Beige Pant/Shirt 180 Gsm Full Sleeve for Chargehand - Medium</t>
  </si>
  <si>
    <t>46181503-A01388</t>
  </si>
  <si>
    <t>Beige Pant/Shirt 180 Gsm Full Sleeve for Chargehand - Small</t>
  </si>
  <si>
    <t>46181503-A01389</t>
  </si>
  <si>
    <t>Beige Pant/Shirt 180 Gsm Full Sleeve for Chargehand - XL</t>
  </si>
  <si>
    <t>46181504-A20645</t>
  </si>
  <si>
    <t>Hand Gloves 15g Nylon + Spandex with Washed Micro Foam Size 8</t>
  </si>
  <si>
    <t>46181504-A20646</t>
  </si>
  <si>
    <t>Hand Gloves 15g Nylon + Spandex with Washed Micro Foam Size 9</t>
  </si>
  <si>
    <t>46181504-A20647</t>
  </si>
  <si>
    <t>Hand Gloves 15g Nylon + Spandex with Washed Micro Foam Size 10</t>
  </si>
  <si>
    <t>46181605-A04415</t>
  </si>
  <si>
    <t>Safety Shoe For Staff 59351 Size 38</t>
  </si>
  <si>
    <t>46181605-A04416</t>
  </si>
  <si>
    <t>Safety Shoe For Staff 59351 Size 39</t>
  </si>
  <si>
    <t>46181605-A04418</t>
  </si>
  <si>
    <t>Safety Shoe For Staff 59351 Size 41</t>
  </si>
  <si>
    <t>46181605-A04419</t>
  </si>
  <si>
    <t>Safety Shoe For Staff 59351 Size 42</t>
  </si>
  <si>
    <t>46181605-A04420</t>
  </si>
  <si>
    <t>Safety Shoe For Staff 59351 Size 43</t>
  </si>
  <si>
    <t>46181605-A04421</t>
  </si>
  <si>
    <t>Safety Shoe For Staff 59351 Size 44</t>
  </si>
  <si>
    <t>46181605-A04422</t>
  </si>
  <si>
    <t>Safety Shoe For Staff 59351 Size 45</t>
  </si>
  <si>
    <t>46181605-A04423</t>
  </si>
  <si>
    <t>Safety Shoe For Staff 59351 Size 46</t>
  </si>
  <si>
    <t>46181605-A18968</t>
  </si>
  <si>
    <t>Safety Shoe For Staff 59351 Size 40</t>
  </si>
  <si>
    <t>46181605-A18970</t>
  </si>
  <si>
    <t>Safety Shoe for workers Saudi 59102 SIZE 38</t>
  </si>
  <si>
    <t>46181605-A18971</t>
  </si>
  <si>
    <t>Safety Shoe for workers Saudi 59102 SIZE 39</t>
  </si>
  <si>
    <t>46181605-A18972</t>
  </si>
  <si>
    <t>Safety Shoe for workers Saudi 59102 SIZE 40</t>
  </si>
  <si>
    <t>46181605-A18973</t>
  </si>
  <si>
    <t>Safety Shoe for workers Saudi 59102 SIZE 41</t>
  </si>
  <si>
    <t>46181605-A18974</t>
  </si>
  <si>
    <t>Safety Shoe for workers Saudi 59102 SIZE 42</t>
  </si>
  <si>
    <t>46181605-A18975</t>
  </si>
  <si>
    <t>Safety Shoe for workers Saudi 59102 SIZE 43</t>
  </si>
  <si>
    <t>46181605-A18976</t>
  </si>
  <si>
    <t>Safety Shoe for workers Saudi 59102 SIZE 44</t>
  </si>
  <si>
    <t>46181605-A18977</t>
  </si>
  <si>
    <t>Safety Shoe for workers Saudi 59102 SIZE 45</t>
  </si>
  <si>
    <t>46181605-A18978</t>
  </si>
  <si>
    <t>Safety Shoe for workers Saudi 59102 SIZE 46</t>
  </si>
  <si>
    <t>46181804-A04397</t>
  </si>
  <si>
    <t>Safety Goggles - Clear - Globus - Riley - Bm08</t>
  </si>
  <si>
    <t>46181804-A04398</t>
  </si>
  <si>
    <t>Safety Goggles - Grey - Globus - Riley - Bm08</t>
  </si>
  <si>
    <t>46181804-A19383</t>
  </si>
  <si>
    <t>Safety Goggles - Clear - Bm10</t>
  </si>
  <si>
    <t>46181804-A19384</t>
  </si>
  <si>
    <t>Safety Goggles - Clear - Riley - Pn-RLY00071</t>
  </si>
  <si>
    <t>46181804-A19385</t>
  </si>
  <si>
    <t>Safety Goggles - Grey - Riley - Pn-RLY00072</t>
  </si>
  <si>
    <t>46182001-A20175</t>
  </si>
  <si>
    <t>Disposable Face Mask Blue 3 Ply (1x50) Local</t>
  </si>
  <si>
    <t>71001Z01-010011</t>
  </si>
  <si>
    <t>Fire Extinguisher Inspection Tag</t>
  </si>
  <si>
    <t>51211706-A00348</t>
  </si>
  <si>
    <t>Aqualyte Solution 80Grmx100Satchets/Ct</t>
  </si>
  <si>
    <t>51211706-A00349</t>
  </si>
  <si>
    <t>Aqualyte Solution 800Grmx10Satchets/Ct</t>
  </si>
  <si>
    <t>61701</t>
  </si>
  <si>
    <t>Stationary</t>
  </si>
  <si>
    <t>14111509-A19706</t>
  </si>
  <si>
    <t>Business Cards</t>
  </si>
  <si>
    <t>71701Z01-01005</t>
  </si>
  <si>
    <t>Khansaheb Note Pad A5</t>
  </si>
  <si>
    <t>71701Z01-01006</t>
  </si>
  <si>
    <t>Khansaheb Note Pad A4</t>
  </si>
  <si>
    <t>21111A01</t>
  </si>
  <si>
    <t>Aggregates</t>
  </si>
  <si>
    <t>JABE002</t>
  </si>
  <si>
    <t>Jabel Ali General Transport En</t>
  </si>
  <si>
    <t>KING003</t>
  </si>
  <si>
    <t>Kingspan Insulation (LLC)</t>
  </si>
  <si>
    <t>FLUI002</t>
  </si>
  <si>
    <t>Fluid Codes DMCC</t>
  </si>
  <si>
    <t>ISS</t>
  </si>
  <si>
    <t>JACK001</t>
  </si>
  <si>
    <t>Jackys Electronics LLC</t>
  </si>
  <si>
    <t>Commited Orders</t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</si>
  <si>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Commited Orders</t>
    </r>
  </si>
  <si>
    <t>High Class Decor &amp; Curtains Works LLC ( HM-201A22002/0080 )</t>
  </si>
  <si>
    <t>Momentum (LPO HM-201A22002/0179)- Ironmongery</t>
  </si>
  <si>
    <t xml:space="preserve">Consent (LPO HM-201A22002/0172) - Tile &amp;  Coping  </t>
  </si>
  <si>
    <t>Master Builders Solutions  LLC (LPO HM-201A22002/0170) - Mater top</t>
  </si>
  <si>
    <t>Al Majid LLC (LPO HM-201A22002/0167 ) - GRP Tank</t>
  </si>
  <si>
    <t>Al Najar LLC (LPO HM-201A22002/0162 ) - DC Furniture</t>
  </si>
  <si>
    <t>Inter Metal  LLC (LPO HM-201A22002/0168 ) - DC Furniture</t>
  </si>
  <si>
    <t>Jabel Ali Tra. LLC (LPO HM-201A22002/0161 ) -Dune Sand</t>
  </si>
  <si>
    <t>Master Builders Solutions  LLC (LPO HM-201A22002/0159) - Emaco</t>
  </si>
  <si>
    <t>Dutco  LLC (LPO HM-201A22002/0155) - Modular Seal</t>
  </si>
  <si>
    <t xml:space="preserve">Carpet Land  LLC (LPO HM-201A22002/0151) - Carpet </t>
  </si>
  <si>
    <t>Fluid Codes Testing- (LPO HM-201A22002/0149)</t>
  </si>
  <si>
    <t>Advance P</t>
  </si>
  <si>
    <t>Recovery</t>
  </si>
  <si>
    <t>WD inc. Ad R.</t>
  </si>
  <si>
    <t xml:space="preserve">( Exc. KID Value ) </t>
  </si>
  <si>
    <t>Variance in certifications</t>
  </si>
  <si>
    <t>Certified</t>
  </si>
  <si>
    <t>Payment Certificate 08</t>
  </si>
  <si>
    <t>October-22</t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</si>
  <si>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Payroll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</si>
  <si>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Manual Journal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</si>
  <si>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Purchase Orders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</si>
  <si>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Direct Invoices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</si>
  <si>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Petty Cash Charges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</si>
  <si>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Subcontractor Costs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</si>
  <si>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Stock Issues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</si>
  <si>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Manual Journals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</si>
  <si>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Plant Charges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</si>
  <si>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Subcontract Costs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</si>
  <si>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CVR Items</t>
    </r>
  </si>
  <si>
    <r>
      <rPr>
        <sz val="10"/>
        <color theme="1"/>
        <rFont val="Courier New"/>
        <family val="3"/>
      </rPr>
      <t xml:space="preserve">    </t>
    </r>
    <r>
      <rPr>
        <sz val="8"/>
        <color rgb="FF333333"/>
        <rFont val="Trebuchet MS"/>
        <family val="2"/>
      </rPr>
      <t xml:space="preserve">           </t>
    </r>
    <r>
      <rPr>
        <sz val="8"/>
        <color rgb="FF333333"/>
        <rFont val="Trebuchet MS"/>
        <family val="2"/>
      </rPr>
      <t>Payroll Charges</t>
    </r>
  </si>
  <si>
    <t>Previous Cum</t>
  </si>
  <si>
    <t>Current Month</t>
  </si>
  <si>
    <t>P000610012</t>
  </si>
  <si>
    <t>P000610012 Sb Hopper Broom Attachment</t>
  </si>
  <si>
    <t>KSFT000027</t>
  </si>
  <si>
    <t>KSFT000027 Diesel Storage Tank 1800 Ltrs(Original)</t>
  </si>
  <si>
    <t>W000020071</t>
  </si>
  <si>
    <t>W000020071 Mercdes Water Tanker - DXB64272</t>
  </si>
  <si>
    <t>W000020072</t>
  </si>
  <si>
    <t>W000020072 9/72 Sweet Water Tanker 1-Trip Mercdes Water Tanker - DXB62723</t>
  </si>
  <si>
    <t>P000260050</t>
  </si>
  <si>
    <t>P000260050 Scissor Lift - 8m</t>
  </si>
  <si>
    <t>S3132513</t>
  </si>
  <si>
    <t>S3132513-Refurbishment of KA1/6 &amp; KA1/27 Ablution units</t>
  </si>
  <si>
    <t>S3132873</t>
  </si>
  <si>
    <t>S3132873-Electrical Repairs</t>
  </si>
  <si>
    <t>S3133036</t>
  </si>
  <si>
    <t>S3133036-Electrical Repairs</t>
  </si>
  <si>
    <t>S3133037</t>
  </si>
  <si>
    <t>S3133037-Electrical Repairs</t>
  </si>
  <si>
    <t>S3133475</t>
  </si>
  <si>
    <t>S3133475-Electrical Repairs</t>
  </si>
  <si>
    <t>S3133481</t>
  </si>
  <si>
    <t>S3133481-Electrical Repairs</t>
  </si>
  <si>
    <t>S3133483</t>
  </si>
  <si>
    <t>S3133483-Electrical Repairs</t>
  </si>
  <si>
    <t>S3133536</t>
  </si>
  <si>
    <t>S3133536-Electrical Repairs</t>
  </si>
  <si>
    <t>S3133537</t>
  </si>
  <si>
    <t>S3133537-Electrical Repairs</t>
  </si>
  <si>
    <t>S3133538</t>
  </si>
  <si>
    <t>S3133538-Electrical Repairs</t>
  </si>
  <si>
    <t>S3133539</t>
  </si>
  <si>
    <t>S3133539-Electrical Repairs</t>
  </si>
  <si>
    <t>S3133685</t>
  </si>
  <si>
    <t>S3133685-Fuel RFID Tag Installation</t>
  </si>
  <si>
    <t>S3133755</t>
  </si>
  <si>
    <t>S3133755-Electrical Repairs</t>
  </si>
  <si>
    <t>S3133756</t>
  </si>
  <si>
    <t>S3133756-Electrical Repairs</t>
  </si>
  <si>
    <t>S3133757</t>
  </si>
  <si>
    <t>S3133757-Electrical Repairs</t>
  </si>
  <si>
    <t>S3133782</t>
  </si>
  <si>
    <t>S3133782-Light Tool Repair</t>
  </si>
  <si>
    <t>S3133827</t>
  </si>
  <si>
    <t>S3133827-Electrical Repairs</t>
  </si>
  <si>
    <t>S3304317</t>
  </si>
  <si>
    <t>S3304317-Replacement of Asian Ablution ? Bottom and Top (KA1/27)</t>
  </si>
  <si>
    <t>S3304379</t>
  </si>
  <si>
    <t>S3304379-Ac Repairs &amp; Service for client office  &amp; KCE office</t>
  </si>
  <si>
    <t>S3304579</t>
  </si>
  <si>
    <t>S3304579-Forklift Charges</t>
  </si>
  <si>
    <t>S3304589</t>
  </si>
  <si>
    <t>S3304589-Forklift Charge</t>
  </si>
  <si>
    <t>S3304597</t>
  </si>
  <si>
    <t>S3304597-Forklift Charge</t>
  </si>
  <si>
    <t>S3304601</t>
  </si>
  <si>
    <t>S3304601-Forklift Charge</t>
  </si>
  <si>
    <t>NASE001</t>
  </si>
  <si>
    <t>Naser Al Sayer and Co LLC</t>
  </si>
  <si>
    <t>ARAB017</t>
  </si>
  <si>
    <t>Arabuild LLC</t>
  </si>
  <si>
    <t>23121A01</t>
  </si>
  <si>
    <t>Painting &amp; Decorating Materials/Sealants</t>
  </si>
  <si>
    <t>DUTC004</t>
  </si>
  <si>
    <t>Dutco Tennant LLC</t>
  </si>
  <si>
    <t>INTE009</t>
  </si>
  <si>
    <t>Intermetal (LLC) Dubai Br</t>
  </si>
  <si>
    <t>15101501-A18400</t>
  </si>
  <si>
    <t>Fuel - Petrol</t>
  </si>
  <si>
    <t>PTLT150045</t>
  </si>
  <si>
    <t>PTLT150045 Building Dryer Machine</t>
  </si>
  <si>
    <t>99000201-A18478</t>
  </si>
  <si>
    <t xml:space="preserve"> Metal Hordings (2.2 x 2 mtr) K standard</t>
  </si>
  <si>
    <t>ALFA021</t>
  </si>
  <si>
    <t>Al Fajer Trading LLC</t>
  </si>
  <si>
    <t>60905V01-010053</t>
  </si>
  <si>
    <t>Bracket for Crucial  SSD Hard disk - New</t>
  </si>
  <si>
    <t>Schirmer Safety Consultants  (LPO HM-201A22002/0065)- Façade Inspection Services</t>
  </si>
  <si>
    <t>Osler Access LLC (LPO HM-201A22002/0166 ) - Cradle Works</t>
  </si>
  <si>
    <t>ABUA004</t>
  </si>
  <si>
    <t>Abu Al Hassan Building Material Co. (ABCO) LLC - Foreign Direct Investment</t>
  </si>
  <si>
    <t>23011A05</t>
  </si>
  <si>
    <t>Plaster Screed Rush Coat</t>
  </si>
  <si>
    <t>CONM001</t>
  </si>
  <si>
    <t>Conmix Ltd</t>
  </si>
  <si>
    <t>23011A06</t>
  </si>
  <si>
    <t>Plaster Sundries</t>
  </si>
  <si>
    <t>QCON001</t>
  </si>
  <si>
    <t>Q Con General Trading LLC</t>
  </si>
  <si>
    <t>MOBI002</t>
  </si>
  <si>
    <t>Mobility General Trading LLC</t>
  </si>
  <si>
    <t>24713A01</t>
  </si>
  <si>
    <t>Cleaning Materials</t>
  </si>
  <si>
    <t>SMAR015</t>
  </si>
  <si>
    <t>Smart Space Office Furniture Trading</t>
  </si>
  <si>
    <t>Part cost booked.</t>
  </si>
  <si>
    <t xml:space="preserve">Khansaheb Interior DIvision ( KID ) </t>
  </si>
  <si>
    <t xml:space="preserve">Restaurant Works </t>
  </si>
  <si>
    <t xml:space="preserve">Dormakaba Middle East </t>
  </si>
  <si>
    <t xml:space="preserve">Movable Partition Works- AHK Balance </t>
  </si>
  <si>
    <t>PS-025</t>
  </si>
  <si>
    <t xml:space="preserve">Khansaheb Joinery DIvision ( KJD ) </t>
  </si>
  <si>
    <t xml:space="preserve">Joinery Works- AHK Balance </t>
  </si>
  <si>
    <t>PS-023</t>
  </si>
  <si>
    <t>Al Burhani General Trading LLC</t>
  </si>
  <si>
    <t>Wooden Flooring &amp; Carpet works- AHK</t>
  </si>
  <si>
    <t>PS-032</t>
  </si>
  <si>
    <t>Rattan House Factory for Furniture and Decoration</t>
  </si>
  <si>
    <t>Res Lobbies, Joinery works- AHK Balance</t>
  </si>
  <si>
    <t>PS-044</t>
  </si>
  <si>
    <t>C-01 &amp; 02</t>
  </si>
  <si>
    <t xml:space="preserve">Metal Cladding Works and Misc Metal Works </t>
  </si>
  <si>
    <t>International Foundation Group LLC</t>
  </si>
  <si>
    <t>Waterproofing Concrete works</t>
  </si>
  <si>
    <t>C-061 R4</t>
  </si>
  <si>
    <t>X-Calibur Emirates LLC</t>
  </si>
  <si>
    <t>Stair nosing works</t>
  </si>
  <si>
    <t>C-064</t>
  </si>
  <si>
    <t>Master Rubber Manufacturing</t>
  </si>
  <si>
    <t>Wall &amp; Corner Guard works</t>
  </si>
  <si>
    <t>C-062</t>
  </si>
  <si>
    <t>DNK Engineering Equipment Trading LLC</t>
  </si>
  <si>
    <t>Rolling Shutter works</t>
  </si>
  <si>
    <t>C-026</t>
  </si>
  <si>
    <t>Kone (LPO HM-201A22002/0086) - CTU Lifts (1 Nos)- for Oct 22</t>
  </si>
  <si>
    <t>Hilti RE 500V4 ( HM-201A22002/0183)</t>
  </si>
  <si>
    <t>Mobility General- Ironmongery ( HM-201A22002/0185)</t>
  </si>
  <si>
    <t>Osler- Cradle ( HM-201A22002/0188)</t>
  </si>
  <si>
    <t>Momentum- Ironmongery ( HM-201A22002/0192)</t>
  </si>
  <si>
    <t>Master Emaco ( HM-201A22002/0195)</t>
  </si>
  <si>
    <t>Door Controls Glass Trading( HM-201A22002/0206)</t>
  </si>
  <si>
    <t>Osler- Cradle Maintenance ( HM-201A22002/0207)</t>
  </si>
  <si>
    <t>Al Areej AC- Temp AC's ( HM-201A22002/0216)</t>
  </si>
  <si>
    <t>Amalgam- Traffic Signs ( HM-201A22002/0210)</t>
  </si>
  <si>
    <t>Mobility General- Ironmongery ( HM-201A22002/0222)</t>
  </si>
  <si>
    <t>Schirmer- Façade Testing( HM-201A22002/0224)</t>
  </si>
  <si>
    <t xml:space="preserve">Cost Adjustments </t>
  </si>
  <si>
    <t>Petty Cash Gifts to Arjun</t>
  </si>
  <si>
    <t>Section 11</t>
  </si>
  <si>
    <t>Cost Adjustments</t>
  </si>
  <si>
    <t>Total Certified</t>
  </si>
  <si>
    <t>Variance</t>
  </si>
  <si>
    <t>Payment Certificate 09</t>
  </si>
  <si>
    <t>November-22</t>
  </si>
  <si>
    <t>MAPE001</t>
  </si>
  <si>
    <t>Mapei Construction Chemicals LLC</t>
  </si>
  <si>
    <t>23011A07</t>
  </si>
  <si>
    <t>Precast Concrete</t>
  </si>
  <si>
    <t>ALSE002</t>
  </si>
  <si>
    <t>Al Serkal and Assarain Concret</t>
  </si>
  <si>
    <t>23012A01</t>
  </si>
  <si>
    <t>Road Base</t>
  </si>
  <si>
    <t>FAIS001</t>
  </si>
  <si>
    <t>Faisal Ali Juma Trading LLC</t>
  </si>
  <si>
    <t>CARP001</t>
  </si>
  <si>
    <t>Carpet Land LLC</t>
  </si>
  <si>
    <t>SCHI004</t>
  </si>
  <si>
    <t>Schirmer Safety Consultants</t>
  </si>
  <si>
    <t>27112702-A20520</t>
  </si>
  <si>
    <t>Wall Chasing Machine</t>
  </si>
  <si>
    <t>46181507-A20695</t>
  </si>
  <si>
    <t>Rigger Safety Jacket Size - XL</t>
  </si>
  <si>
    <t>46181507-A20696</t>
  </si>
  <si>
    <t>Rigger Safety Jacket Size - 2XL</t>
  </si>
  <si>
    <t>2210152614</t>
  </si>
  <si>
    <t xml:space="preserve"> Mini Excavator 3 Ton with Breaker-Working</t>
  </si>
  <si>
    <t>P000500133</t>
  </si>
  <si>
    <t>P000500133 Bomag Plate Compactor Bpr25/50</t>
  </si>
  <si>
    <t>30020</t>
  </si>
  <si>
    <t>I-Aerial lifts</t>
  </si>
  <si>
    <t>2210180513</t>
  </si>
  <si>
    <t xml:space="preserve"> Spider Lift - 26 Mtr (X26J) with Sky Guard-Working</t>
  </si>
  <si>
    <t xml:space="preserve"> Forklift - 5 Ton With Operator-Working</t>
  </si>
  <si>
    <t>2410160402</t>
  </si>
  <si>
    <t>2410162402</t>
  </si>
  <si>
    <t xml:space="preserve"> Mobile Crane - 50 Ton-Working</t>
  </si>
  <si>
    <t xml:space="preserve"> Mini Crane (JEKKO SPX532) - 3.2 Ton With Operator-Working</t>
  </si>
  <si>
    <t xml:space="preserve"> Calculation For Special Bracket with 3rd Party Approval</t>
  </si>
  <si>
    <t>P000080666</t>
  </si>
  <si>
    <t>P000080666 Ashok Leyland Bus - Dxb 53795I</t>
  </si>
  <si>
    <t>P000080692</t>
  </si>
  <si>
    <t>P000080692 Ashok Leyland  59 Seat Bus-DXB 72359 W</t>
  </si>
  <si>
    <t>P000100023</t>
  </si>
  <si>
    <t>P000100023 Mercedes Truck With Crane With IVMS</t>
  </si>
  <si>
    <t>P000120020 1 Trip  12/20 Skip Truck ( 59844 ) Hino 13.5 Ton Skip Truck</t>
  </si>
  <si>
    <t>W000050017 12/17  Skip Truck 1-Trip ( 59984 ) Isuzu with Hiab Skip Loader - Dxb 70086 D</t>
  </si>
  <si>
    <t>W000070021</t>
  </si>
  <si>
    <t>W000070021 MAN Tractor Unit - DXB 66748</t>
  </si>
  <si>
    <t>W000320037</t>
  </si>
  <si>
    <t>W000320037 Flat Bed Semi Trailer - 55Ton</t>
  </si>
  <si>
    <t>S3132242</t>
  </si>
  <si>
    <t>S3132242-Electrical Repairs</t>
  </si>
  <si>
    <t>S3132715</t>
  </si>
  <si>
    <t>S3132715-Electrical Repairs</t>
  </si>
  <si>
    <t>S3133473</t>
  </si>
  <si>
    <t>S3133473-Electrical Repairs</t>
  </si>
  <si>
    <t>S3133486</t>
  </si>
  <si>
    <t>S3133486-Electrical Repairs</t>
  </si>
  <si>
    <t>S3133581</t>
  </si>
  <si>
    <t>S3133581-Electrical Repairs</t>
  </si>
  <si>
    <t>S3133646</t>
  </si>
  <si>
    <t>S3133646-Electrical Repairs</t>
  </si>
  <si>
    <t>S3133858</t>
  </si>
  <si>
    <t>S3133858-Light Tool Repair</t>
  </si>
  <si>
    <t>S3133859</t>
  </si>
  <si>
    <t>S3133859-Light Tool Repair</t>
  </si>
  <si>
    <t>S3133911</t>
  </si>
  <si>
    <t>S3133911-Light Tool Repair</t>
  </si>
  <si>
    <t>S3133976</t>
  </si>
  <si>
    <t>S3133976-Light Tool Repair</t>
  </si>
  <si>
    <t>S3133979</t>
  </si>
  <si>
    <t>S3133979-Light Tool Repair</t>
  </si>
  <si>
    <t>S3134028</t>
  </si>
  <si>
    <t>S3134028-Light Tool Repair</t>
  </si>
  <si>
    <t>S3134029</t>
  </si>
  <si>
    <t>S3134029-Light Tool Repair</t>
  </si>
  <si>
    <t>S3134136</t>
  </si>
  <si>
    <t>S3134136-Light Tool Repair</t>
  </si>
  <si>
    <t>S3134137</t>
  </si>
  <si>
    <t>S3134137-Light Tool Repair</t>
  </si>
  <si>
    <t>S3134138</t>
  </si>
  <si>
    <t>S3134138-Light Tool Repair</t>
  </si>
  <si>
    <t>S3134139</t>
  </si>
  <si>
    <t>S3134139-Light Tool Repair</t>
  </si>
  <si>
    <t>S3134368</t>
  </si>
  <si>
    <t>S3134368-Supply of Safety Net</t>
  </si>
  <si>
    <t>AMAL002</t>
  </si>
  <si>
    <t>Amalgam Ind. LLC</t>
  </si>
  <si>
    <t>ASGC002</t>
  </si>
  <si>
    <t>ASGC Trading Building Machines &amp; Equipment Rental LLC</t>
  </si>
  <si>
    <t>Wimpey Laboratories LLC</t>
  </si>
  <si>
    <t>ALAR007</t>
  </si>
  <si>
    <t>Al Areej AC Units Fix Cont</t>
  </si>
  <si>
    <t>60803</t>
  </si>
  <si>
    <t>Utilities - water external supply</t>
  </si>
  <si>
    <t>DUBA003</t>
  </si>
  <si>
    <t>Dubai Aluminium PJSC</t>
  </si>
  <si>
    <t>60905V01-010045</t>
  </si>
  <si>
    <t>EVOLIS-YMCKO Color Ribbon - New</t>
  </si>
  <si>
    <t>60909V01-010019</t>
  </si>
  <si>
    <t>Mobile Handset Samsung A53 ? New</t>
  </si>
  <si>
    <t>Neotech Engineering ( HM-201A22002/0228)</t>
  </si>
  <si>
    <t>Hilti RE 500V4 ( HM-201A22002/0231)</t>
  </si>
  <si>
    <t>Styro polystyrene ( HM-201A22002/0234)</t>
  </si>
  <si>
    <t>Arabuild Tiles ( HM-201A22002/0237)</t>
  </si>
  <si>
    <t>Doormax Ironmongery (HM-201A22002/0252)</t>
  </si>
  <si>
    <t>Smart Office LLC (LPO HM-201A22002/169 ) - DC Furnitire</t>
  </si>
  <si>
    <t>Neotech Engineering ( HM-201A22002/0229)</t>
  </si>
  <si>
    <t>TXM Manpower cost adjustment from material transaction- August 22</t>
  </si>
  <si>
    <t>TXM Manpower cost adjustment from material transaction- September 22</t>
  </si>
  <si>
    <t>TXM Manpower cost adjustment from material transaction- October 22</t>
  </si>
  <si>
    <t>TXM Manpower cost adjustment from material transaction- November 22</t>
  </si>
  <si>
    <t>IT costs adjustment from Overhead transaction for June 22</t>
  </si>
  <si>
    <t>IT costs adjustment from Overhead transaction July 22</t>
  </si>
  <si>
    <t>IT costs adjustment from Overhead transaction August 22</t>
  </si>
  <si>
    <t>IT costs adjustment from Overhead transaction September 22</t>
  </si>
  <si>
    <t>Vijayraj Contracting Co LLC</t>
  </si>
  <si>
    <t>Plastering works</t>
  </si>
  <si>
    <t>C-019</t>
  </si>
  <si>
    <t>Payment Certificate 10</t>
  </si>
  <si>
    <t>Payment Certificate 11</t>
  </si>
  <si>
    <t>December-22</t>
  </si>
  <si>
    <t>Smart Office Furnitures ( HM-201A22002/0240)</t>
  </si>
  <si>
    <t>Betec CAD Louvers (HM-201A22002/0267)</t>
  </si>
  <si>
    <t>Mobility General Trading  (HM-201A22002/0273)</t>
  </si>
  <si>
    <t>Doormax Ironmongery (HM-201A22002/0280)</t>
  </si>
  <si>
    <t>Styro Polystyrene (HM-201A22002/0281)</t>
  </si>
  <si>
    <t>Acme Building Materials Trading LLC</t>
  </si>
  <si>
    <t>STYR002</t>
  </si>
  <si>
    <t>Styro Insulation Materials Trading LLC</t>
  </si>
  <si>
    <t>DOOR001</t>
  </si>
  <si>
    <t>Doormax Building Material Trading (LLC)</t>
  </si>
  <si>
    <t>QUAL010</t>
  </si>
  <si>
    <t>Quality Metal Works Manufacturing LLC</t>
  </si>
  <si>
    <t>HEPW001</t>
  </si>
  <si>
    <t>Corys Piping Systems LLC</t>
  </si>
  <si>
    <t>ALNA007</t>
  </si>
  <si>
    <t>Al Najah Furnishings LLC</t>
  </si>
  <si>
    <t>BSHT001</t>
  </si>
  <si>
    <t>BSH Trading (LLC)</t>
  </si>
  <si>
    <t>22711H02-010001</t>
  </si>
  <si>
    <t>Floor Cleaning Machine</t>
  </si>
  <si>
    <t>W000020073</t>
  </si>
  <si>
    <t>W000020073 9/73 Sweet Water Tanker 1-Trip Mercedes Water Tanker-DXB62979</t>
  </si>
  <si>
    <t>2410162404</t>
  </si>
  <si>
    <t xml:space="preserve"> Mobile Crane - 70 Ton With Fly Jib &amp; Skidding</t>
  </si>
  <si>
    <t>2410162415</t>
  </si>
  <si>
    <t xml:space="preserve"> Jekko Mini Picker-1000kg-Working</t>
  </si>
  <si>
    <t>P000080686</t>
  </si>
  <si>
    <t>P000080686 Ashok Leyland Bus - DXB 15496M</t>
  </si>
  <si>
    <t>PTLT260006</t>
  </si>
  <si>
    <t>PTLT260006 Floor Polishing Machine</t>
  </si>
  <si>
    <t>PTLT530006</t>
  </si>
  <si>
    <t>PTLT530006 Block Cutter</t>
  </si>
  <si>
    <t>S3133592</t>
  </si>
  <si>
    <t>S3133592-Electrical Repairs</t>
  </si>
  <si>
    <t>S3133645</t>
  </si>
  <si>
    <t>S3133645-Electrical Repairs</t>
  </si>
  <si>
    <t>S3133780</t>
  </si>
  <si>
    <t>S3133780-Light Tool Repair</t>
  </si>
  <si>
    <t>S3133781</t>
  </si>
  <si>
    <t>S3133781-Light Tool Repair</t>
  </si>
  <si>
    <t>S3134116</t>
  </si>
  <si>
    <t>S3134116-Light Tool Repair</t>
  </si>
  <si>
    <t>S3134177</t>
  </si>
  <si>
    <t>S3134177-Fuel RFID Tag Installation</t>
  </si>
  <si>
    <t>S3134245</t>
  </si>
  <si>
    <t>S3134245-Fuel RFID Tag Installation</t>
  </si>
  <si>
    <t>S3134278</t>
  </si>
  <si>
    <t>S3134278-Light Tool Repair</t>
  </si>
  <si>
    <t>S3134352</t>
  </si>
  <si>
    <t>S3134352-Fuel RFID Tag Installation</t>
  </si>
  <si>
    <t>S3134492</t>
  </si>
  <si>
    <t>S3134492-Gas Cutting Work</t>
  </si>
  <si>
    <t>S3134653</t>
  </si>
  <si>
    <t>S3134653-Light Tool Repair / Pat Test</t>
  </si>
  <si>
    <t>S3134654</t>
  </si>
  <si>
    <t>S3134654-Light Tool Repair / Pat Test</t>
  </si>
  <si>
    <t>S3304387</t>
  </si>
  <si>
    <t>S3304387-AC Repair &amp; Service for client office  &amp; KCE office</t>
  </si>
  <si>
    <t>S3304666</t>
  </si>
  <si>
    <t>S3304666-Cubicle Door Locks</t>
  </si>
  <si>
    <t>S3304667</t>
  </si>
  <si>
    <t>S3304667-Urinal Push Tap Leak Rectification</t>
  </si>
  <si>
    <t>KCEE004</t>
  </si>
  <si>
    <t>KCE (LLC) - Equipment Hire Div</t>
  </si>
  <si>
    <t>GLOB007</t>
  </si>
  <si>
    <t>G Global Technologies LLC</t>
  </si>
  <si>
    <t>60905V01-010041</t>
  </si>
  <si>
    <t>Samsung Tablet Case Cover - New</t>
  </si>
  <si>
    <t>TXM Manpower cost adjustment from material transaction- December 22</t>
  </si>
  <si>
    <t>Visa Cost of labours</t>
  </si>
  <si>
    <t>Included VAT adjustment</t>
  </si>
  <si>
    <t>Carpets BSH Trading (HM-201A22002/0116)</t>
  </si>
  <si>
    <t>Ostermeier- Supply of manhole covers ( HM-201A22002/0277)</t>
  </si>
  <si>
    <t>Doormax Building Material Trading LLC</t>
  </si>
  <si>
    <t>Glass Door works</t>
  </si>
  <si>
    <t>C-090</t>
  </si>
  <si>
    <t>KTC International Cont LLC</t>
  </si>
  <si>
    <t>RTA works</t>
  </si>
  <si>
    <t>C-091</t>
  </si>
  <si>
    <t>Urban Science Building Contracting LLC</t>
  </si>
  <si>
    <t>Joinery- Cupboards</t>
  </si>
  <si>
    <t>C-097</t>
  </si>
  <si>
    <t>Certified- Dec 22</t>
  </si>
  <si>
    <t>APPLICATION FOR PAYMENT NO. 12</t>
  </si>
  <si>
    <t>FOR THE PERIOD ENDING: 31ST JANUARY 2022</t>
  </si>
  <si>
    <t>06.02.23</t>
  </si>
  <si>
    <t>Payment Certificate 12</t>
  </si>
  <si>
    <t>January-23</t>
  </si>
  <si>
    <t>Period January 2023</t>
  </si>
  <si>
    <t>22324A01</t>
  </si>
  <si>
    <t>Metalwork/Steelwork/Misc Metalwork Items</t>
  </si>
  <si>
    <t>23012A04</t>
  </si>
  <si>
    <t>Kerb Stones</t>
  </si>
  <si>
    <t>MATE005</t>
  </si>
  <si>
    <t>Matex Construction Chemicals Manufacturing LLC</t>
  </si>
  <si>
    <t>SODA001</t>
  </si>
  <si>
    <t>Sodamco Sal Abu Dhabi</t>
  </si>
  <si>
    <t>23019A02</t>
  </si>
  <si>
    <t>Formwork Sundries</t>
  </si>
  <si>
    <t>DOOR002</t>
  </si>
  <si>
    <t>Door Controls Glass Trading LL</t>
  </si>
  <si>
    <t>SANI001</t>
  </si>
  <si>
    <t>Sanipex LLC</t>
  </si>
  <si>
    <t>46181701-A04405</t>
  </si>
  <si>
    <t>Safety Helmet High Ev White - 6 Point Textile Tapes System. Slip Ratchet</t>
  </si>
  <si>
    <t>157356</t>
  </si>
  <si>
    <t>JAN/11832/16</t>
  </si>
  <si>
    <t>JAN/11836/21</t>
  </si>
  <si>
    <t>PTLT150096</t>
  </si>
  <si>
    <t>PTLT150096 Ventilation Fan-20"</t>
  </si>
  <si>
    <t>PTLT150098</t>
  </si>
  <si>
    <t>PTLT150098 Ventilation Fan 18"</t>
  </si>
  <si>
    <t>PTLT150108</t>
  </si>
  <si>
    <t>PTLT150108 Ventilation Fan 18"</t>
  </si>
  <si>
    <t>PTLT150115</t>
  </si>
  <si>
    <t>PTLT150115 Ventilation Fan-20"</t>
  </si>
  <si>
    <t>99000101-A20672</t>
  </si>
  <si>
    <t xml:space="preserve"> Expandable PVC Barrier - 2.5m x 0.960m</t>
  </si>
  <si>
    <t>P000230121</t>
  </si>
  <si>
    <t>P000230121 Avant Compact Loader -Dxb62067</t>
  </si>
  <si>
    <t xml:space="preserve"> Mast Climber (Model: MSM SUPER)-Working</t>
  </si>
  <si>
    <t>2410161705</t>
  </si>
  <si>
    <t xml:space="preserve"> Electric Scissor Lift - 7.8 Mtr-Working</t>
  </si>
  <si>
    <t>2410162406</t>
  </si>
  <si>
    <t>P000210110</t>
  </si>
  <si>
    <t>P000210110 Manitou Mt-X 1840 Telehandler</t>
  </si>
  <si>
    <t>W000180010</t>
  </si>
  <si>
    <t>W000180010 Moffett Forklift M4 - DXB43955</t>
  </si>
  <si>
    <t>P000080660</t>
  </si>
  <si>
    <t>P000080660 Ashok Leyland Bus - Dxb 92791Q With IVMS</t>
  </si>
  <si>
    <t>P000080667</t>
  </si>
  <si>
    <t>P000080667 Ashok Leyland Bus - Dxb 51596J</t>
  </si>
  <si>
    <t>P000080684</t>
  </si>
  <si>
    <t>P000080684 Ashok Leyland Bus - DXB 15497M</t>
  </si>
  <si>
    <t>TA00033100</t>
  </si>
  <si>
    <t>TA00033100 TOYOTA COASTER HI ROOF 23STR 4.0D MANUAL</t>
  </si>
  <si>
    <t>P000120019 12/19 Skip Truck 1-Trip ( 59151 ) Isuzu 12Ton Truck - Dxb 83254O</t>
  </si>
  <si>
    <t>W000030019</t>
  </si>
  <si>
    <t>W000030019 Nissan Truck with Hiab Crane With IVMS</t>
  </si>
  <si>
    <t>P000170028</t>
  </si>
  <si>
    <t>P000170028 Machinery Shifting Man Tractor Head - Dxb 25990-Low Bed</t>
  </si>
  <si>
    <t>W000320032</t>
  </si>
  <si>
    <t>W000320032 Machinery Shifting Low Bed Semi Trailer 65Ton</t>
  </si>
  <si>
    <t xml:space="preserve"> Cables - (1C 240mm2 40Mtr x 30 Runs =1200Mtrs)-Working</t>
  </si>
  <si>
    <t>KA00010006 Eco Cabin Type 1 - Ablution</t>
  </si>
  <si>
    <t>S3133903</t>
  </si>
  <si>
    <t>S3133903-Light Tool Repair</t>
  </si>
  <si>
    <t>S3134080</t>
  </si>
  <si>
    <t>S3134080-Light Tool Repair</t>
  </si>
  <si>
    <t>S3134118</t>
  </si>
  <si>
    <t>S3134118-Light Tool Repair</t>
  </si>
  <si>
    <t>S3134167</t>
  </si>
  <si>
    <t>S3134167-Light Tool Repair</t>
  </si>
  <si>
    <t>S3134168</t>
  </si>
  <si>
    <t>S3134168-Light Tool Repair</t>
  </si>
  <si>
    <t>S3134274</t>
  </si>
  <si>
    <t>S3134274-Light Tool Repair</t>
  </si>
  <si>
    <t>S3134275</t>
  </si>
  <si>
    <t xml:space="preserve">S3134275-Light Tool Repair / Installation </t>
  </si>
  <si>
    <t>S3134320</t>
  </si>
  <si>
    <t>S3134320-Light Tool Repair</t>
  </si>
  <si>
    <t>S3134413</t>
  </si>
  <si>
    <t xml:space="preserve">S3134413-Third party inspection &amp; Certification  </t>
  </si>
  <si>
    <t>S3134435</t>
  </si>
  <si>
    <t>S3134435-Light Tool Repair</t>
  </si>
  <si>
    <t>S3134583</t>
  </si>
  <si>
    <t>S3134583-Light Tool Repair</t>
  </si>
  <si>
    <t>S3134585</t>
  </si>
  <si>
    <t>S3134585-Light Tool Repair</t>
  </si>
  <si>
    <t>S3134588</t>
  </si>
  <si>
    <t>S3134588-Light Tool Repair</t>
  </si>
  <si>
    <t>S3134606</t>
  </si>
  <si>
    <t>S3134606-Light Tool Repair</t>
  </si>
  <si>
    <t>S3134607</t>
  </si>
  <si>
    <t>S3134607-Light Tool Repair</t>
  </si>
  <si>
    <t>S3134608</t>
  </si>
  <si>
    <t>S3134608-Light Tool Repair</t>
  </si>
  <si>
    <t>S3134609</t>
  </si>
  <si>
    <t>S3134609-Light Tool Repair</t>
  </si>
  <si>
    <t>S3134669</t>
  </si>
  <si>
    <t>S3134669-Light Tool Repair</t>
  </si>
  <si>
    <t>S3134681</t>
  </si>
  <si>
    <t>S3134681-Light Tool Repair</t>
  </si>
  <si>
    <t>S3134682</t>
  </si>
  <si>
    <t>S3134682-Light Tool Repair</t>
  </si>
  <si>
    <t>S3134762</t>
  </si>
  <si>
    <t>S3134762-Light Tool Repair</t>
  </si>
  <si>
    <t>S3134763</t>
  </si>
  <si>
    <t>S3134763-Light Tool Repair</t>
  </si>
  <si>
    <t>S3134764</t>
  </si>
  <si>
    <t>S3134764-Light Tool Repair</t>
  </si>
  <si>
    <t>S3134771</t>
  </si>
  <si>
    <t>S3134771-Light Tool Repair</t>
  </si>
  <si>
    <t>S3134772</t>
  </si>
  <si>
    <t>S3134772-Light Tool Repair</t>
  </si>
  <si>
    <t>S3134773</t>
  </si>
  <si>
    <t>S3134773-Light Tool Repair</t>
  </si>
  <si>
    <t>S3134774</t>
  </si>
  <si>
    <t>S3134774-Light Tool Repair</t>
  </si>
  <si>
    <t>S3134775</t>
  </si>
  <si>
    <t>S3134775-Light Tool Repair</t>
  </si>
  <si>
    <t>S3134788</t>
  </si>
  <si>
    <t>S3134788-Light Tool Repair</t>
  </si>
  <si>
    <t>S3134789</t>
  </si>
  <si>
    <t>S3134789-Light Tool Repair</t>
  </si>
  <si>
    <t>S3134958</t>
  </si>
  <si>
    <t xml:space="preserve">S3134958-Third party inspection &amp; Certification  </t>
  </si>
  <si>
    <t>S3135092</t>
  </si>
  <si>
    <t xml:space="preserve">S3135092-Third party inspection &amp; Certification  </t>
  </si>
  <si>
    <t>S3135127</t>
  </si>
  <si>
    <t>S3135127-Gas Cutting Works</t>
  </si>
  <si>
    <t>S3304758</t>
  </si>
  <si>
    <t>S3304758-Forklift Charge</t>
  </si>
  <si>
    <t>T039101439</t>
  </si>
  <si>
    <t>T039101439 Grab Prefabricated Concrete</t>
  </si>
  <si>
    <t>Mixed Waste-January 2023</t>
  </si>
  <si>
    <t>158640</t>
  </si>
  <si>
    <t>Demolition Waste-January 2023</t>
  </si>
  <si>
    <t>P000080664-KCE Salik Month Of January 2023</t>
  </si>
  <si>
    <t>158485</t>
  </si>
  <si>
    <t>P000080660-KCE Salik Month Of January 2023</t>
  </si>
  <si>
    <t>P000080701-KCE Salik Month Of January 2023</t>
  </si>
  <si>
    <t>P000080667-KCE Salik Month Of January 2023</t>
  </si>
  <si>
    <t>P000080687-KCE Salik Month Of January 2023</t>
  </si>
  <si>
    <t>P000080685-KCE Salik Month Of January 2023</t>
  </si>
  <si>
    <t>P000080690-KCE Salik Month Of January 2023</t>
  </si>
  <si>
    <t>P000080681-KCE Salik Month Of January 2023</t>
  </si>
  <si>
    <t>P000080684-KCE Salik Month Of January 2023</t>
  </si>
  <si>
    <t>P000080696-KCE Salik Month Of January 2023</t>
  </si>
  <si>
    <t>TA00043000-Salik For December 2022</t>
  </si>
  <si>
    <t>158482</t>
  </si>
  <si>
    <t>TA00033109-Salik For December 2022</t>
  </si>
  <si>
    <t>W000020073-KCE Salik Month Of January 2023</t>
  </si>
  <si>
    <t>Hire-Pick Up 3 tonSalik -December 2022</t>
  </si>
  <si>
    <t>2301PL001695</t>
  </si>
  <si>
    <t>ZENE003</t>
  </si>
  <si>
    <t>Zener Marine Services LLC</t>
  </si>
  <si>
    <t>DU-DEC 2022 (Internet broad band-1)</t>
  </si>
  <si>
    <t>2301PL000425</t>
  </si>
  <si>
    <t>DU-DEC 2022 (Internet broad band-2)</t>
  </si>
  <si>
    <t>Tel Cost-0565456086-201A22002-DORCHESTER HOTEL-HIRED--SANEESH MOHAN (DEC-2022)</t>
  </si>
  <si>
    <t>2301PL000776</t>
  </si>
  <si>
    <t>Tel Cost-0509394368-201A22002-DORCHESTER HOTEL-DORCHESTER FACE STATION (DEC-2022)</t>
  </si>
  <si>
    <t>Tel Cost-0501894373-201A22002-DORCHESTER HOTEL-DORCHESTER FACE STATION (DEC-2022)</t>
  </si>
  <si>
    <t>SWEET WATER CHGS - DEC'2022</t>
  </si>
  <si>
    <t>2301PL000199</t>
  </si>
  <si>
    <t>61003</t>
  </si>
  <si>
    <t>First-aid and medical expenses</t>
  </si>
  <si>
    <t>YORK004</t>
  </si>
  <si>
    <t>York Diagnostic Laboratories D</t>
  </si>
  <si>
    <t>PCR COVID TESTS (81 SAMPLES @ AED 85) (SEPT'2022 TO NOV'2022)</t>
  </si>
  <si>
    <t>2301PL000478</t>
  </si>
  <si>
    <t>04193-MURALI N-201A22002-NOC CHARGES</t>
  </si>
  <si>
    <t>JAN/11817/10</t>
  </si>
  <si>
    <t>Credit card transactions_9134-DM - Fees to obtain a sand disposal permit-202300048472-26/01/2023-201A22002 (JAN-2023)</t>
  </si>
  <si>
    <t>Credit card transactions_9134-RTA - Fees to obtain diversion NOC-1449951882-27/01/2023-201A22002 (JAN-2023)</t>
  </si>
  <si>
    <t>Replacement Of Lost No Plate</t>
  </si>
  <si>
    <t>Credit card transactions_9134-RTA - Fees to obtain access NOC-1432191555-04/01/2023-201A22002 (JAN-2023)</t>
  </si>
  <si>
    <t>Credit card transactions_9134-DDA - fees to renew BCC-1434134628-06/01/2023-201A22002 (JAN-2023)</t>
  </si>
  <si>
    <t>Unclaimed VAT Dec'22 W/Off</t>
  </si>
  <si>
    <t>46181504-A20648</t>
  </si>
  <si>
    <t>Hand Gloves 15g Nylon + Spandex with Washed Micro Foam Size 11</t>
  </si>
  <si>
    <t>Berkeley</t>
  </si>
  <si>
    <t>Final Cleaning</t>
  </si>
  <si>
    <t>C-067</t>
  </si>
  <si>
    <t>Elite Skills Technical Services LLC</t>
  </si>
  <si>
    <t>Steel Door Repainting Works</t>
  </si>
  <si>
    <t>C-087</t>
  </si>
  <si>
    <t>TXM Manpower cost adjustment from material transaction- January 23</t>
  </si>
  <si>
    <t>Kone (LPO HM-201A22002/0002) - CTU use Lifts (2 Nos)- Jan. 23</t>
  </si>
  <si>
    <t>Kone (LPO HM-201A22002/0048)- CTU use Lifts no 10 &amp; 21 (2 Nos)- Jan 23</t>
  </si>
  <si>
    <t>Wow Factor- Barrisol (HM-201A22002/0118)</t>
  </si>
  <si>
    <t>Laidlaw (LPO HM-201A22002/0176)- Ironmongery</t>
  </si>
  <si>
    <t>Kone (LPO HM-201A22002/0138) - CTU Lifts (2 Nos)- for Jan 23</t>
  </si>
  <si>
    <t>Consent (LPO HM-201A22002/0213) - Benches</t>
  </si>
  <si>
    <t>Consent (LPO HM-201A22002/0242) - Kerbstone</t>
  </si>
  <si>
    <t>Jebel Ali Transport(LPO HM-201A22002/0244) - Roadbase</t>
  </si>
  <si>
    <t>Fireproof(LPO HM-201A22002/0289) - Palgan</t>
  </si>
  <si>
    <t>Laidlaw (LPO HM-201A22002/0286)- Ironmongery</t>
  </si>
  <si>
    <t>Master Builders ( HM-201A22002/0316)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</si>
</sst>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(* #,##0.00_);_(* \(#,##0.00\);_(* &quot;-&quot;??_);_(@_)"/>
    <numFmt numFmtId="165" formatCode="_(* #,##0.0000_);_(* \(#,##0.0000\);_(* &quot;-&quot;??_);_(@_)"/>
    <numFmt numFmtId="166" formatCode="_(* #,##0.0_);_(* \(#,##0.0\);_(* &quot;-&quot;??_);_(@_)"/>
    <numFmt numFmtId="167" formatCode="_-* #,##0.000_-;\-* #,##0.000_-;_-* &quot;-&quot;???_-;_-@_-"/>
    <numFmt numFmtId="168" formatCode="0.000%"/>
    <numFmt numFmtId="169" formatCode="[$-409]d\-mmm\-yy;@"/>
    <numFmt numFmtId="170" formatCode="#,##0.00_ ;[Red]\-#,##0.00\ "/>
    <numFmt numFmtId="171" formatCode="[$-10409]#,##0;\(#,##0\)"/>
    <numFmt numFmtId="172" formatCode="_(* #,##0.00_);_(* \(#,##0.00\);_(* \-??_);_(@_)"/>
    <numFmt numFmtId="173" formatCode="[$-10409]#,##0;\-#,##0"/>
    <numFmt numFmtId="174" formatCode="\-#,##0.00;[Red]\(#,##0.00\)"/>
    <numFmt numFmtId="175" formatCode="[$-10409]#,##0.00;\(#,##0.00\)"/>
    <numFmt numFmtId="176" formatCode="#,##0.0000_ ;[Red]\-#,##0.0000\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1"/>
      <color rgb="FFFF0000"/>
      <name val="Trebuchet MS"/>
      <family val="2"/>
    </font>
    <font>
      <b/>
      <sz val="14"/>
      <name val="Trebuchet MS"/>
      <family val="2"/>
    </font>
    <font>
      <sz val="10"/>
      <name val="Trebuchet MS"/>
      <family val="2"/>
    </font>
    <font>
      <sz val="11"/>
      <color indexed="8"/>
      <name val="Calibri"/>
      <family val="2"/>
    </font>
    <font>
      <sz val="12"/>
      <color indexed="0"/>
      <name val="Arial"/>
      <family val="2"/>
    </font>
    <font>
      <b/>
      <u/>
      <sz val="11"/>
      <name val="Trebuchet MS"/>
      <family val="2"/>
    </font>
    <font>
      <sz val="10"/>
      <name val="Arial"/>
      <family val="2"/>
    </font>
    <font>
      <b/>
      <sz val="20"/>
      <name val="Trebuchet MS"/>
      <family val="2"/>
    </font>
    <font>
      <b/>
      <sz val="10"/>
      <name val="Trebuchet MS"/>
      <family val="2"/>
    </font>
    <font>
      <b/>
      <u/>
      <sz val="20"/>
      <name val="Trebuchet MS"/>
      <family val="2"/>
    </font>
    <font>
      <sz val="20"/>
      <name val="Trebuchet MS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8"/>
      <color rgb="FF333333"/>
      <name val="Trebuchet MS"/>
      <family val="2"/>
    </font>
    <font>
      <sz val="10"/>
      <name val="Courier New"/>
      <family val="3"/>
    </font>
    <font>
      <sz val="10"/>
      <color theme="1"/>
      <name val="Courier New"/>
      <family val="3"/>
    </font>
    <font>
      <b/>
      <sz val="8"/>
      <color rgb="FF333333"/>
      <name val="Trebuchet MS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b/>
      <sz val="18"/>
      <color rgb="FFFFFFFF"/>
      <name val="Trebuchet MS"/>
      <family val="2"/>
    </font>
    <font>
      <b/>
      <sz val="16"/>
      <color rgb="FF000000"/>
      <name val="Trebuchet MS"/>
      <family val="2"/>
    </font>
    <font>
      <sz val="14"/>
      <color rgb="FF000000"/>
      <name val="Trebuchet MS"/>
      <family val="2"/>
    </font>
    <font>
      <b/>
      <sz val="9"/>
      <color rgb="FFFFFFFF"/>
      <name val="Trebuchet MS"/>
      <family val="2"/>
    </font>
    <font>
      <sz val="8"/>
      <color rgb="FF333333"/>
      <name val="Trebuchet MS"/>
      <family val="2"/>
    </font>
    <font>
      <sz val="10"/>
      <name val="Courier New"/>
      <family val="3"/>
    </font>
    <font>
      <b/>
      <sz val="8"/>
      <color rgb="FF333333"/>
      <name val="Trebuchet MS"/>
      <family val="2"/>
    </font>
    <font>
      <b/>
      <sz val="10"/>
      <color rgb="FF000000"/>
      <name val="Trebuchet MS"/>
      <family val="2"/>
    </font>
    <font>
      <sz val="9"/>
      <color rgb="FF333333"/>
      <name val="Trebuchet MS"/>
      <family val="2"/>
    </font>
    <font>
      <b/>
      <sz val="9"/>
      <color rgb="FF333333"/>
      <name val="Trebuchet MS"/>
      <family val="2"/>
    </font>
    <font>
      <sz val="10"/>
      <color rgb="FF333333"/>
      <name val="Trebuchet MS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347"/>
        <bgColor rgb="FFFF6347"/>
      </patternFill>
    </fill>
    <fill>
      <patternFill patternType="solid">
        <fgColor rgb="FFFFE4C4"/>
        <bgColor rgb="FFFFE4C4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  <fill>
      <patternFill patternType="solid">
        <fgColor rgb="FFFFF4E7"/>
        <bgColor rgb="FFFFF4E7"/>
      </patternFill>
    </fill>
    <fill>
      <patternFill patternType="solid">
        <fgColor rgb="FFCCFFCC"/>
        <bgColor indexed="64"/>
      </patternFill>
    </fill>
  </fills>
  <borders count="6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rgb="FF696969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D3D3D3"/>
      </bottom>
      <diagonal/>
    </border>
    <border>
      <left style="thin">
        <color rgb="FFC0C0C0"/>
      </left>
      <right style="thin">
        <color rgb="FFC0C0C0"/>
      </right>
      <top/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2" fillId="0" borderId="0"/>
    <xf numFmtId="172" fontId="11" fillId="0" borderId="0" applyFill="0" applyBorder="0" applyProtection="0"/>
    <xf numFmtId="0" fontId="1" fillId="0" borderId="0"/>
  </cellStyleXfs>
  <cellXfs count="399">
    <xf numFmtId="0" fontId="0" fillId="0" borderId="0" xfId="0"/>
    <xf numFmtId="0" fontId="3" fillId="0" borderId="1" xfId="2" applyFont="1" applyBorder="1" applyAlignment="1">
      <alignment vertical="center"/>
    </xf>
    <xf numFmtId="0" fontId="3" fillId="0" borderId="2" xfId="2" applyFont="1" applyBorder="1" applyAlignment="1">
      <alignment vertical="center"/>
    </xf>
    <xf numFmtId="164" fontId="3" fillId="0" borderId="2" xfId="2" applyNumberFormat="1" applyFont="1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0" xfId="2" applyFont="1" applyAlignment="1">
      <alignment vertical="center"/>
    </xf>
    <xf numFmtId="43" fontId="3" fillId="0" borderId="0" xfId="1" applyFont="1" applyAlignment="1">
      <alignment vertical="center"/>
    </xf>
    <xf numFmtId="0" fontId="3" fillId="0" borderId="4" xfId="2" applyFont="1" applyBorder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2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0" fontId="3" fillId="0" borderId="5" xfId="2" applyFont="1" applyBorder="1" applyAlignment="1">
      <alignment vertical="center"/>
    </xf>
    <xf numFmtId="164" fontId="4" fillId="0" borderId="0" xfId="2" applyNumberFormat="1" applyFont="1" applyAlignment="1">
      <alignment horizontal="left" vertical="center"/>
    </xf>
    <xf numFmtId="164" fontId="4" fillId="0" borderId="0" xfId="2" applyNumberFormat="1" applyFont="1" applyAlignment="1">
      <alignment vertical="center" wrapText="1"/>
    </xf>
    <xf numFmtId="164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left" vertical="center"/>
    </xf>
    <xf numFmtId="164" fontId="4" fillId="0" borderId="2" xfId="2" applyNumberFormat="1" applyFont="1" applyBorder="1" applyAlignment="1">
      <alignment vertical="center"/>
    </xf>
    <xf numFmtId="164" fontId="4" fillId="0" borderId="3" xfId="2" applyNumberFormat="1" applyFont="1" applyBorder="1" applyAlignment="1">
      <alignment horizontal="right" vertical="center"/>
    </xf>
    <xf numFmtId="0" fontId="4" fillId="0" borderId="6" xfId="2" applyFont="1" applyBorder="1" applyAlignment="1">
      <alignment horizontal="left" vertical="center"/>
    </xf>
    <xf numFmtId="0" fontId="4" fillId="0" borderId="7" xfId="2" applyFont="1" applyBorder="1" applyAlignment="1">
      <alignment vertical="center"/>
    </xf>
    <xf numFmtId="0" fontId="4" fillId="0" borderId="7" xfId="2" applyFont="1" applyBorder="1" applyAlignment="1">
      <alignment horizontal="left" vertical="center"/>
    </xf>
    <xf numFmtId="164" fontId="4" fillId="0" borderId="7" xfId="2" applyNumberFormat="1" applyFont="1" applyBorder="1" applyAlignment="1">
      <alignment vertical="center"/>
    </xf>
    <xf numFmtId="164" fontId="4" fillId="0" borderId="8" xfId="2" applyNumberFormat="1" applyFont="1" applyBorder="1" applyAlignment="1">
      <alignment horizontal="right"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164" fontId="4" fillId="0" borderId="1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164" fontId="4" fillId="0" borderId="14" xfId="2" applyNumberFormat="1" applyFont="1" applyBorder="1" applyAlignment="1">
      <alignment horizontal="center" vertical="center" wrapText="1"/>
    </xf>
    <xf numFmtId="164" fontId="4" fillId="0" borderId="15" xfId="2" applyNumberFormat="1" applyFont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 wrapText="1"/>
    </xf>
    <xf numFmtId="0" fontId="3" fillId="0" borderId="4" xfId="2" applyFont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43" fontId="4" fillId="0" borderId="16" xfId="1" applyFont="1" applyBorder="1" applyAlignment="1">
      <alignment vertical="center"/>
    </xf>
    <xf numFmtId="38" fontId="4" fillId="0" borderId="16" xfId="3" applyNumberFormat="1" applyFont="1" applyBorder="1" applyAlignment="1">
      <alignment vertical="center"/>
    </xf>
    <xf numFmtId="43" fontId="4" fillId="0" borderId="17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43" fontId="4" fillId="0" borderId="18" xfId="1" applyFont="1" applyBorder="1" applyAlignment="1">
      <alignment vertical="center"/>
    </xf>
    <xf numFmtId="40" fontId="4" fillId="0" borderId="18" xfId="2" applyNumberFormat="1" applyFont="1" applyBorder="1" applyAlignment="1">
      <alignment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left" vertical="center"/>
    </xf>
    <xf numFmtId="164" fontId="3" fillId="0" borderId="21" xfId="2" applyNumberFormat="1" applyFont="1" applyBorder="1" applyAlignment="1">
      <alignment vertical="center"/>
    </xf>
    <xf numFmtId="164" fontId="3" fillId="0" borderId="7" xfId="2" applyNumberFormat="1" applyFont="1" applyBorder="1" applyAlignment="1">
      <alignment vertical="center"/>
    </xf>
    <xf numFmtId="164" fontId="3" fillId="0" borderId="8" xfId="2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164" fontId="4" fillId="0" borderId="0" xfId="3" applyNumberFormat="1" applyFont="1" applyAlignment="1">
      <alignment vertical="center"/>
    </xf>
    <xf numFmtId="165" fontId="4" fillId="0" borderId="0" xfId="2" applyNumberFormat="1" applyFont="1" applyAlignment="1">
      <alignment horizontal="right" vertical="center"/>
    </xf>
    <xf numFmtId="164" fontId="4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40" fontId="3" fillId="0" borderId="0" xfId="2" applyNumberFormat="1" applyFont="1" applyAlignment="1">
      <alignment horizontal="right" vertical="center"/>
    </xf>
    <xf numFmtId="164" fontId="3" fillId="0" borderId="0" xfId="2" applyNumberFormat="1" applyFont="1" applyAlignment="1">
      <alignment horizontal="right" vertical="center"/>
    </xf>
    <xf numFmtId="40" fontId="3" fillId="0" borderId="0" xfId="2" applyNumberFormat="1" applyFont="1" applyAlignment="1">
      <alignment vertical="center"/>
    </xf>
    <xf numFmtId="43" fontId="3" fillId="0" borderId="0" xfId="2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40" fontId="5" fillId="0" borderId="0" xfId="2" applyNumberFormat="1" applyFont="1" applyAlignment="1">
      <alignment vertical="center"/>
    </xf>
    <xf numFmtId="40" fontId="3" fillId="0" borderId="22" xfId="2" applyNumberFormat="1" applyFont="1" applyBorder="1" applyAlignment="1">
      <alignment vertical="center"/>
    </xf>
    <xf numFmtId="0" fontId="3" fillId="0" borderId="6" xfId="2" applyFont="1" applyBorder="1" applyAlignment="1">
      <alignment vertical="center"/>
    </xf>
    <xf numFmtId="0" fontId="3" fillId="0" borderId="7" xfId="2" applyFont="1" applyBorder="1" applyAlignment="1">
      <alignment vertical="center"/>
    </xf>
    <xf numFmtId="0" fontId="3" fillId="0" borderId="8" xfId="2" applyFont="1" applyBorder="1" applyAlignment="1">
      <alignment vertical="center"/>
    </xf>
    <xf numFmtId="0" fontId="3" fillId="0" borderId="24" xfId="2" applyFont="1" applyBorder="1" applyAlignment="1">
      <alignment vertical="center"/>
    </xf>
    <xf numFmtId="0" fontId="3" fillId="0" borderId="0" xfId="4" applyFont="1" applyAlignment="1">
      <alignment vertical="center"/>
    </xf>
    <xf numFmtId="0" fontId="6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164" fontId="4" fillId="0" borderId="0" xfId="4" applyNumberFormat="1" applyFont="1" applyAlignment="1">
      <alignment vertical="center"/>
    </xf>
    <xf numFmtId="4" fontId="7" fillId="0" borderId="0" xfId="4" applyNumberFormat="1" applyFont="1" applyAlignment="1">
      <alignment vertical="center"/>
    </xf>
    <xf numFmtId="0" fontId="4" fillId="0" borderId="0" xfId="4" applyFont="1" applyAlignment="1">
      <alignment horizontal="right" vertical="center"/>
    </xf>
    <xf numFmtId="0" fontId="4" fillId="0" borderId="0" xfId="4" applyFont="1" applyAlignment="1">
      <alignment horizontal="left" vertical="center"/>
    </xf>
    <xf numFmtId="0" fontId="7" fillId="0" borderId="0" xfId="4" applyFont="1" applyAlignment="1">
      <alignment vertical="center"/>
    </xf>
    <xf numFmtId="164" fontId="4" fillId="0" borderId="0" xfId="4" applyNumberFormat="1" applyFont="1" applyAlignment="1">
      <alignment horizontal="right" vertical="center"/>
    </xf>
    <xf numFmtId="164" fontId="4" fillId="0" borderId="0" xfId="4" applyNumberFormat="1" applyFont="1" applyAlignment="1">
      <alignment horizontal="left" vertical="center"/>
    </xf>
    <xf numFmtId="0" fontId="3" fillId="0" borderId="0" xfId="4" applyFont="1" applyAlignment="1">
      <alignment horizontal="center" vertical="center"/>
    </xf>
    <xf numFmtId="0" fontId="4" fillId="0" borderId="34" xfId="4" applyFont="1" applyBorder="1" applyAlignment="1">
      <alignment horizontal="center" vertical="center" wrapText="1"/>
    </xf>
    <xf numFmtId="0" fontId="4" fillId="0" borderId="22" xfId="4" applyFont="1" applyBorder="1" applyAlignment="1">
      <alignment horizontal="center" vertical="center" wrapText="1"/>
    </xf>
    <xf numFmtId="0" fontId="4" fillId="0" borderId="18" xfId="4" applyFont="1" applyBorder="1" applyAlignment="1">
      <alignment horizontal="center" vertical="center" wrapText="1"/>
    </xf>
    <xf numFmtId="0" fontId="4" fillId="0" borderId="20" xfId="4" applyFont="1" applyBorder="1" applyAlignment="1">
      <alignment horizontal="center" vertical="center" wrapText="1"/>
    </xf>
    <xf numFmtId="0" fontId="3" fillId="0" borderId="35" xfId="2" applyFont="1" applyBorder="1" applyAlignment="1">
      <alignment vertical="center"/>
    </xf>
    <xf numFmtId="0" fontId="3" fillId="0" borderId="36" xfId="2" applyFont="1" applyBorder="1" applyAlignment="1">
      <alignment vertical="center"/>
    </xf>
    <xf numFmtId="38" fontId="3" fillId="0" borderId="16" xfId="5" applyNumberFormat="1" applyFont="1" applyFill="1" applyBorder="1" applyAlignment="1">
      <alignment vertical="center"/>
    </xf>
    <xf numFmtId="10" fontId="3" fillId="0" borderId="16" xfId="6" applyNumberFormat="1" applyFont="1" applyFill="1" applyBorder="1" applyAlignment="1">
      <alignment horizontal="center" vertical="center"/>
    </xf>
    <xf numFmtId="10" fontId="3" fillId="0" borderId="17" xfId="6" applyNumberFormat="1" applyFont="1" applyFill="1" applyBorder="1" applyAlignment="1">
      <alignment horizontal="center" vertical="center"/>
    </xf>
    <xf numFmtId="164" fontId="3" fillId="0" borderId="16" xfId="7" applyFont="1" applyFill="1" applyBorder="1" applyAlignment="1">
      <alignment vertical="center"/>
    </xf>
    <xf numFmtId="164" fontId="3" fillId="0" borderId="37" xfId="7" applyFont="1" applyFill="1" applyBorder="1" applyAlignment="1">
      <alignment vertical="center"/>
    </xf>
    <xf numFmtId="164" fontId="3" fillId="0" borderId="0" xfId="5" applyFont="1" applyAlignment="1">
      <alignment vertical="center"/>
    </xf>
    <xf numFmtId="0" fontId="4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vertical="center"/>
    </xf>
    <xf numFmtId="166" fontId="3" fillId="0" borderId="35" xfId="1" applyNumberFormat="1" applyFont="1" applyBorder="1" applyAlignment="1">
      <alignment horizontal="right" vertical="center"/>
    </xf>
    <xf numFmtId="164" fontId="3" fillId="0" borderId="17" xfId="7" applyFont="1" applyFill="1" applyBorder="1" applyAlignment="1">
      <alignment vertical="center"/>
    </xf>
    <xf numFmtId="164" fontId="3" fillId="0" borderId="5" xfId="7" applyFont="1" applyFill="1" applyBorder="1" applyAlignment="1">
      <alignment vertical="center"/>
    </xf>
    <xf numFmtId="0" fontId="4" fillId="2" borderId="38" xfId="2" applyFont="1" applyFill="1" applyBorder="1" applyAlignment="1">
      <alignment vertical="center"/>
    </xf>
    <xf numFmtId="164" fontId="4" fillId="2" borderId="34" xfId="1" applyNumberFormat="1" applyFont="1" applyFill="1" applyBorder="1" applyAlignment="1">
      <alignment horizontal="right" vertical="center"/>
    </xf>
    <xf numFmtId="38" fontId="4" fillId="2" borderId="18" xfId="5" applyNumberFormat="1" applyFont="1" applyFill="1" applyBorder="1" applyAlignment="1">
      <alignment vertical="center"/>
    </xf>
    <xf numFmtId="10" fontId="4" fillId="2" borderId="18" xfId="6" applyNumberFormat="1" applyFont="1" applyFill="1" applyBorder="1" applyAlignment="1">
      <alignment horizontal="center" vertical="center"/>
    </xf>
    <xf numFmtId="10" fontId="4" fillId="2" borderId="19" xfId="6" applyNumberFormat="1" applyFont="1" applyFill="1" applyBorder="1" applyAlignment="1">
      <alignment horizontal="center" vertical="center"/>
    </xf>
    <xf numFmtId="164" fontId="4" fillId="2" borderId="19" xfId="7" applyFont="1" applyFill="1" applyBorder="1" applyAlignment="1">
      <alignment vertical="center"/>
    </xf>
    <xf numFmtId="164" fontId="4" fillId="2" borderId="18" xfId="7" applyFont="1" applyFill="1" applyBorder="1" applyAlignment="1">
      <alignment vertical="center"/>
    </xf>
    <xf numFmtId="164" fontId="4" fillId="2" borderId="20" xfId="7" applyFont="1" applyFill="1" applyBorder="1" applyAlignment="1">
      <alignment vertical="center"/>
    </xf>
    <xf numFmtId="166" fontId="3" fillId="0" borderId="35" xfId="2" applyNumberFormat="1" applyFont="1" applyBorder="1" applyAlignment="1">
      <alignment vertical="center"/>
    </xf>
    <xf numFmtId="164" fontId="3" fillId="0" borderId="36" xfId="7" applyFont="1" applyFill="1" applyBorder="1" applyAlignment="1">
      <alignment vertical="center"/>
    </xf>
    <xf numFmtId="167" fontId="3" fillId="0" borderId="0" xfId="4" applyNumberFormat="1" applyFont="1" applyAlignment="1">
      <alignment vertical="center"/>
    </xf>
    <xf numFmtId="164" fontId="3" fillId="0" borderId="0" xfId="4" applyNumberFormat="1" applyFont="1" applyAlignment="1">
      <alignment vertical="center"/>
    </xf>
    <xf numFmtId="40" fontId="3" fillId="0" borderId="16" xfId="5" applyNumberFormat="1" applyFont="1" applyFill="1" applyBorder="1" applyAlignment="1">
      <alignment vertical="center"/>
    </xf>
    <xf numFmtId="40" fontId="3" fillId="0" borderId="37" xfId="5" applyNumberFormat="1" applyFont="1" applyFill="1" applyBorder="1" applyAlignment="1">
      <alignment vertical="center"/>
    </xf>
    <xf numFmtId="0" fontId="4" fillId="3" borderId="39" xfId="4" applyFont="1" applyFill="1" applyBorder="1" applyAlignment="1">
      <alignment horizontal="right" vertical="center"/>
    </xf>
    <xf numFmtId="0" fontId="4" fillId="3" borderId="40" xfId="4" applyFont="1" applyFill="1" applyBorder="1" applyAlignment="1">
      <alignment horizontal="right" vertical="center"/>
    </xf>
    <xf numFmtId="38" fontId="4" fillId="3" borderId="40" xfId="4" applyNumberFormat="1" applyFont="1" applyFill="1" applyBorder="1" applyAlignment="1">
      <alignment horizontal="right" vertical="center"/>
    </xf>
    <xf numFmtId="10" fontId="4" fillId="3" borderId="41" xfId="6" applyNumberFormat="1" applyFont="1" applyFill="1" applyBorder="1" applyAlignment="1">
      <alignment horizontal="center" vertical="center"/>
    </xf>
    <xf numFmtId="10" fontId="4" fillId="3" borderId="42" xfId="6" applyNumberFormat="1" applyFont="1" applyFill="1" applyBorder="1" applyAlignment="1">
      <alignment horizontal="center" vertical="center"/>
    </xf>
    <xf numFmtId="164" fontId="4" fillId="2" borderId="42" xfId="7" applyFont="1" applyFill="1" applyBorder="1" applyAlignment="1">
      <alignment vertical="center"/>
    </xf>
    <xf numFmtId="164" fontId="4" fillId="2" borderId="43" xfId="7" applyFont="1" applyFill="1" applyBorder="1" applyAlignment="1">
      <alignment vertical="center"/>
    </xf>
    <xf numFmtId="168" fontId="4" fillId="0" borderId="0" xfId="6" applyNumberFormat="1" applyFont="1" applyAlignment="1">
      <alignment vertical="center"/>
    </xf>
    <xf numFmtId="38" fontId="3" fillId="0" borderId="0" xfId="4" applyNumberFormat="1" applyFont="1" applyAlignment="1">
      <alignment horizontal="center" vertical="center"/>
    </xf>
    <xf numFmtId="4" fontId="4" fillId="0" borderId="0" xfId="4" applyNumberFormat="1" applyFont="1" applyAlignment="1">
      <alignment vertical="center"/>
    </xf>
    <xf numFmtId="4" fontId="3" fillId="0" borderId="0" xfId="4" applyNumberFormat="1" applyFont="1" applyAlignment="1">
      <alignment vertical="center"/>
    </xf>
    <xf numFmtId="43" fontId="3" fillId="0" borderId="0" xfId="4" applyNumberFormat="1" applyFont="1" applyAlignment="1">
      <alignment vertical="center"/>
    </xf>
    <xf numFmtId="0" fontId="6" fillId="0" borderId="0" xfId="8" applyFont="1"/>
    <xf numFmtId="0" fontId="7" fillId="0" borderId="0" xfId="8" applyFont="1"/>
    <xf numFmtId="0" fontId="7" fillId="0" borderId="0" xfId="8" applyFont="1" applyAlignment="1">
      <alignment horizontal="center" vertical="center"/>
    </xf>
    <xf numFmtId="164" fontId="7" fillId="0" borderId="0" xfId="9" applyFont="1" applyFill="1"/>
    <xf numFmtId="0" fontId="4" fillId="0" borderId="18" xfId="8" applyFont="1" applyBorder="1" applyAlignment="1">
      <alignment horizontal="center" vertical="center" wrapText="1"/>
    </xf>
    <xf numFmtId="164" fontId="4" fillId="0" borderId="34" xfId="9" applyFont="1" applyFill="1" applyBorder="1" applyAlignment="1">
      <alignment horizontal="center" vertical="center" wrapText="1"/>
    </xf>
    <xf numFmtId="0" fontId="3" fillId="0" borderId="44" xfId="8" applyFont="1" applyBorder="1" applyAlignment="1">
      <alignment horizontal="center" vertical="center"/>
    </xf>
    <xf numFmtId="0" fontId="3" fillId="0" borderId="44" xfId="8" applyFont="1" applyBorder="1" applyAlignment="1">
      <alignment horizontal="left" vertical="center"/>
    </xf>
    <xf numFmtId="164" fontId="3" fillId="0" borderId="44" xfId="9" applyFont="1" applyFill="1" applyBorder="1" applyAlignment="1">
      <alignment horizontal="left" vertical="center"/>
    </xf>
    <xf numFmtId="164" fontId="7" fillId="0" borderId="0" xfId="8" applyNumberFormat="1" applyFont="1"/>
    <xf numFmtId="49" fontId="3" fillId="0" borderId="44" xfId="8" applyNumberFormat="1" applyFont="1" applyBorder="1" applyAlignment="1">
      <alignment horizontal="left" vertical="center"/>
    </xf>
    <xf numFmtId="164" fontId="3" fillId="0" borderId="44" xfId="9" applyFont="1" applyFill="1" applyBorder="1" applyAlignment="1">
      <alignment horizontal="right" vertical="center"/>
    </xf>
    <xf numFmtId="0" fontId="3" fillId="4" borderId="18" xfId="8" applyFont="1" applyFill="1" applyBorder="1" applyAlignment="1">
      <alignment horizontal="center" vertical="center"/>
    </xf>
    <xf numFmtId="0" fontId="4" fillId="4" borderId="18" xfId="8" applyFont="1" applyFill="1" applyBorder="1" applyAlignment="1">
      <alignment horizontal="right" vertical="center" wrapText="1" indent="2"/>
    </xf>
    <xf numFmtId="164" fontId="4" fillId="4" borderId="18" xfId="9" applyFont="1" applyFill="1" applyBorder="1" applyAlignment="1">
      <alignment horizontal="center" vertical="center" wrapText="1"/>
    </xf>
    <xf numFmtId="164" fontId="3" fillId="0" borderId="0" xfId="9" applyFont="1" applyFill="1"/>
    <xf numFmtId="0" fontId="7" fillId="0" borderId="1" xfId="4" applyFont="1" applyBorder="1" applyAlignment="1">
      <alignment vertical="center"/>
    </xf>
    <xf numFmtId="0" fontId="7" fillId="0" borderId="2" xfId="4" applyFont="1" applyBorder="1" applyAlignment="1">
      <alignment vertical="center"/>
    </xf>
    <xf numFmtId="0" fontId="7" fillId="0" borderId="3" xfId="4" applyFont="1" applyBorder="1" applyAlignment="1">
      <alignment vertical="center"/>
    </xf>
    <xf numFmtId="0" fontId="7" fillId="0" borderId="4" xfId="4" applyFont="1" applyBorder="1" applyAlignment="1">
      <alignment vertical="center"/>
    </xf>
    <xf numFmtId="0" fontId="7" fillId="0" borderId="5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3" fillId="0" borderId="0" xfId="4" applyFont="1" applyAlignment="1">
      <alignment vertical="center"/>
    </xf>
    <xf numFmtId="0" fontId="13" fillId="0" borderId="5" xfId="4" applyFont="1" applyBorder="1" applyAlignment="1">
      <alignment vertical="center"/>
    </xf>
    <xf numFmtId="0" fontId="7" fillId="0" borderId="0" xfId="4" applyFont="1" applyAlignment="1">
      <alignment horizontal="left" vertical="center"/>
    </xf>
    <xf numFmtId="0" fontId="12" fillId="0" borderId="0" xfId="4" applyFont="1" applyAlignment="1">
      <alignment horizontal="left" vertical="center"/>
    </xf>
    <xf numFmtId="0" fontId="7" fillId="0" borderId="6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12" fillId="0" borderId="4" xfId="4" applyFont="1" applyBorder="1" applyAlignment="1">
      <alignment vertical="center"/>
    </xf>
    <xf numFmtId="0" fontId="12" fillId="0" borderId="5" xfId="4" applyFont="1" applyBorder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Font="1" applyAlignment="1">
      <alignment vertical="center" wrapText="1"/>
    </xf>
    <xf numFmtId="0" fontId="15" fillId="0" borderId="5" xfId="4" applyFont="1" applyBorder="1" applyAlignment="1">
      <alignment vertical="center" wrapText="1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169" fontId="4" fillId="0" borderId="0" xfId="4" applyNumberFormat="1" applyFont="1" applyAlignment="1">
      <alignment horizontal="right" vertical="center"/>
    </xf>
    <xf numFmtId="0" fontId="4" fillId="0" borderId="38" xfId="4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10" fillId="0" borderId="16" xfId="2" applyFont="1" applyBorder="1" applyAlignment="1">
      <alignment vertical="center"/>
    </xf>
    <xf numFmtId="0" fontId="3" fillId="0" borderId="16" xfId="2" applyFont="1" applyBorder="1" applyAlignment="1">
      <alignment vertical="center"/>
    </xf>
    <xf numFmtId="38" fontId="3" fillId="0" borderId="17" xfId="5" applyNumberFormat="1" applyFont="1" applyFill="1" applyBorder="1" applyAlignment="1">
      <alignment vertical="center"/>
    </xf>
    <xf numFmtId="38" fontId="3" fillId="0" borderId="37" xfId="5" applyNumberFormat="1" applyFont="1" applyFill="1" applyBorder="1" applyAlignment="1">
      <alignment vertical="center"/>
    </xf>
    <xf numFmtId="43" fontId="3" fillId="0" borderId="35" xfId="10" applyFont="1" applyFill="1" applyBorder="1" applyAlignment="1">
      <alignment vertical="center"/>
    </xf>
    <xf numFmtId="43" fontId="3" fillId="0" borderId="16" xfId="10" applyFont="1" applyFill="1" applyBorder="1" applyAlignment="1">
      <alignment vertical="center"/>
    </xf>
    <xf numFmtId="43" fontId="3" fillId="0" borderId="37" xfId="10" applyFont="1" applyFill="1" applyBorder="1" applyAlignment="1">
      <alignment vertical="center"/>
    </xf>
    <xf numFmtId="164" fontId="3" fillId="5" borderId="0" xfId="4" applyNumberFormat="1" applyFont="1" applyFill="1" applyAlignment="1">
      <alignment vertical="center"/>
    </xf>
    <xf numFmtId="38" fontId="3" fillId="0" borderId="0" xfId="5" applyNumberFormat="1" applyFont="1" applyFill="1" applyBorder="1" applyAlignment="1">
      <alignment vertical="center"/>
    </xf>
    <xf numFmtId="43" fontId="3" fillId="0" borderId="5" xfId="10" applyFont="1" applyFill="1" applyBorder="1" applyAlignment="1">
      <alignment vertical="center"/>
    </xf>
    <xf numFmtId="0" fontId="3" fillId="3" borderId="39" xfId="4" applyFont="1" applyFill="1" applyBorder="1" applyAlignment="1">
      <alignment horizontal="right" vertical="center"/>
    </xf>
    <xf numFmtId="0" fontId="3" fillId="3" borderId="40" xfId="4" applyFont="1" applyFill="1" applyBorder="1" applyAlignment="1">
      <alignment horizontal="left" vertical="center"/>
    </xf>
    <xf numFmtId="0" fontId="3" fillId="3" borderId="40" xfId="4" applyFont="1" applyFill="1" applyBorder="1" applyAlignment="1">
      <alignment horizontal="right" vertical="center"/>
    </xf>
    <xf numFmtId="38" fontId="4" fillId="3" borderId="23" xfId="4" applyNumberFormat="1" applyFont="1" applyFill="1" applyBorder="1" applyAlignment="1">
      <alignment horizontal="right" vertical="center"/>
    </xf>
    <xf numFmtId="38" fontId="4" fillId="3" borderId="43" xfId="4" applyNumberFormat="1" applyFont="1" applyFill="1" applyBorder="1" applyAlignment="1">
      <alignment horizontal="right" vertical="center"/>
    </xf>
    <xf numFmtId="40" fontId="4" fillId="3" borderId="39" xfId="4" applyNumberFormat="1" applyFont="1" applyFill="1" applyBorder="1" applyAlignment="1">
      <alignment horizontal="right" vertical="center"/>
    </xf>
    <xf numFmtId="40" fontId="4" fillId="3" borderId="41" xfId="4" applyNumberFormat="1" applyFont="1" applyFill="1" applyBorder="1" applyAlignment="1">
      <alignment horizontal="right" vertical="center"/>
    </xf>
    <xf numFmtId="38" fontId="3" fillId="0" borderId="37" xfId="11" applyNumberFormat="1" applyFont="1" applyFill="1" applyBorder="1" applyAlignment="1">
      <alignment vertical="center"/>
    </xf>
    <xf numFmtId="40" fontId="4" fillId="3" borderId="46" xfId="4" applyNumberFormat="1" applyFont="1" applyFill="1" applyBorder="1" applyAlignment="1">
      <alignment horizontal="right" vertical="center"/>
    </xf>
    <xf numFmtId="38" fontId="4" fillId="3" borderId="47" xfId="4" applyNumberFormat="1" applyFont="1" applyFill="1" applyBorder="1" applyAlignment="1">
      <alignment horizontal="right" vertical="center"/>
    </xf>
    <xf numFmtId="40" fontId="4" fillId="3" borderId="48" xfId="4" applyNumberFormat="1" applyFont="1" applyFill="1" applyBorder="1" applyAlignment="1">
      <alignment horizontal="right" vertical="center"/>
    </xf>
    <xf numFmtId="40" fontId="4" fillId="3" borderId="11" xfId="4" applyNumberFormat="1" applyFont="1" applyFill="1" applyBorder="1" applyAlignment="1">
      <alignment horizontal="right" vertical="center"/>
    </xf>
    <xf numFmtId="40" fontId="4" fillId="3" borderId="49" xfId="4" applyNumberFormat="1" applyFont="1" applyFill="1" applyBorder="1" applyAlignment="1">
      <alignment horizontal="right" vertical="center"/>
    </xf>
    <xf numFmtId="39" fontId="0" fillId="0" borderId="0" xfId="0" applyNumberFormat="1"/>
    <xf numFmtId="170" fontId="3" fillId="0" borderId="0" xfId="4" applyNumberFormat="1" applyFont="1" applyAlignment="1">
      <alignment vertical="center"/>
    </xf>
    <xf numFmtId="17" fontId="3" fillId="0" borderId="44" xfId="8" applyNumberFormat="1" applyFont="1" applyBorder="1" applyAlignment="1">
      <alignment horizontal="left" vertical="center"/>
    </xf>
    <xf numFmtId="0" fontId="4" fillId="0" borderId="34" xfId="8" applyFont="1" applyBorder="1" applyAlignment="1">
      <alignment horizontal="center" vertical="center" wrapText="1"/>
    </xf>
    <xf numFmtId="17" fontId="3" fillId="0" borderId="44" xfId="8" applyNumberFormat="1" applyFont="1" applyBorder="1" applyAlignment="1">
      <alignment horizontal="left" vertical="center" wrapText="1"/>
    </xf>
    <xf numFmtId="43" fontId="3" fillId="0" borderId="44" xfId="1" applyFont="1" applyFill="1" applyBorder="1" applyAlignment="1">
      <alignment horizontal="left" vertical="center" wrapText="1"/>
    </xf>
    <xf numFmtId="43" fontId="3" fillId="0" borderId="44" xfId="1" applyFont="1" applyFill="1" applyBorder="1" applyAlignment="1">
      <alignment horizontal="left" vertical="center"/>
    </xf>
    <xf numFmtId="49" fontId="3" fillId="0" borderId="44" xfId="8" applyNumberFormat="1" applyFont="1" applyBorder="1" applyAlignment="1">
      <alignment horizontal="left" vertical="center" wrapText="1"/>
    </xf>
    <xf numFmtId="43" fontId="3" fillId="0" borderId="44" xfId="1" applyFont="1" applyBorder="1" applyAlignment="1">
      <alignment horizontal="left" vertical="center"/>
    </xf>
    <xf numFmtId="43" fontId="3" fillId="0" borderId="44" xfId="1" applyFont="1" applyBorder="1" applyAlignment="1">
      <alignment horizontal="left" vertical="center" wrapText="1"/>
    </xf>
    <xf numFmtId="0" fontId="17" fillId="0" borderId="0" xfId="12" applyFont="1"/>
    <xf numFmtId="0" fontId="18" fillId="7" borderId="54" xfId="12" applyFont="1" applyFill="1" applyBorder="1" applyAlignment="1">
      <alignment vertical="center" wrapText="1" readingOrder="1"/>
    </xf>
    <xf numFmtId="171" fontId="18" fillId="7" borderId="54" xfId="12" applyNumberFormat="1" applyFont="1" applyFill="1" applyBorder="1" applyAlignment="1">
      <alignment horizontal="right" vertical="center" wrapText="1" readingOrder="1"/>
    </xf>
    <xf numFmtId="0" fontId="19" fillId="8" borderId="54" xfId="12" applyFont="1" applyFill="1" applyBorder="1" applyAlignment="1">
      <alignment vertical="center" wrapText="1" readingOrder="1"/>
    </xf>
    <xf numFmtId="171" fontId="18" fillId="8" borderId="54" xfId="12" applyNumberFormat="1" applyFont="1" applyFill="1" applyBorder="1" applyAlignment="1">
      <alignment horizontal="right" vertical="center" wrapText="1" readingOrder="1"/>
    </xf>
    <xf numFmtId="171" fontId="21" fillId="9" borderId="0" xfId="12" applyNumberFormat="1" applyFont="1" applyFill="1" applyAlignment="1">
      <alignment horizontal="right" vertical="center" wrapText="1" readingOrder="1"/>
    </xf>
    <xf numFmtId="171" fontId="17" fillId="0" borderId="0" xfId="12" applyNumberFormat="1" applyFont="1"/>
    <xf numFmtId="0" fontId="3" fillId="0" borderId="44" xfId="8" applyFont="1" applyFill="1" applyBorder="1" applyAlignment="1">
      <alignment horizontal="center" vertical="center"/>
    </xf>
    <xf numFmtId="49" fontId="3" fillId="0" borderId="44" xfId="8" applyNumberFormat="1" applyFont="1" applyFill="1" applyBorder="1" applyAlignment="1">
      <alignment horizontal="left" vertical="center" wrapText="1"/>
    </xf>
    <xf numFmtId="17" fontId="3" fillId="0" borderId="44" xfId="8" applyNumberFormat="1" applyFont="1" applyFill="1" applyBorder="1" applyAlignment="1">
      <alignment horizontal="left" vertical="center" wrapText="1"/>
    </xf>
    <xf numFmtId="164" fontId="3" fillId="0" borderId="16" xfId="5" applyFont="1" applyBorder="1" applyAlignment="1">
      <alignment vertical="center"/>
    </xf>
    <xf numFmtId="43" fontId="3" fillId="0" borderId="16" xfId="1" applyFont="1" applyBorder="1" applyAlignment="1">
      <alignment vertical="center"/>
    </xf>
    <xf numFmtId="164" fontId="3" fillId="0" borderId="16" xfId="11" applyFont="1" applyBorder="1" applyAlignment="1">
      <alignment vertical="center"/>
    </xf>
    <xf numFmtId="0" fontId="3" fillId="0" borderId="18" xfId="4" applyFont="1" applyBorder="1" applyAlignment="1">
      <alignment horizontal="center" vertical="center"/>
    </xf>
    <xf numFmtId="43" fontId="3" fillId="0" borderId="18" xfId="1" applyFont="1" applyBorder="1" applyAlignment="1">
      <alignment horizontal="center" vertical="center"/>
    </xf>
    <xf numFmtId="0" fontId="3" fillId="0" borderId="36" xfId="2" applyFont="1" applyBorder="1" applyAlignment="1">
      <alignment vertical="top"/>
    </xf>
    <xf numFmtId="0" fontId="17" fillId="0" borderId="0" xfId="12" applyFont="1"/>
    <xf numFmtId="43" fontId="17" fillId="0" borderId="0" xfId="1" applyFont="1"/>
    <xf numFmtId="43" fontId="17" fillId="0" borderId="0" xfId="1" applyFont="1" applyAlignment="1">
      <alignment horizontal="center" vertical="top"/>
    </xf>
    <xf numFmtId="43" fontId="23" fillId="0" borderId="0" xfId="1" applyFont="1"/>
    <xf numFmtId="43" fontId="17" fillId="0" borderId="0" xfId="12" applyNumberFormat="1" applyFont="1"/>
    <xf numFmtId="43" fontId="23" fillId="0" borderId="0" xfId="12" applyNumberFormat="1" applyFont="1"/>
    <xf numFmtId="0" fontId="17" fillId="0" borderId="0" xfId="12" applyFont="1"/>
    <xf numFmtId="0" fontId="24" fillId="0" borderId="0" xfId="0" applyFont="1"/>
    <xf numFmtId="0" fontId="24" fillId="0" borderId="0" xfId="0" applyFont="1"/>
    <xf numFmtId="0" fontId="28" fillId="6" borderId="51" xfId="0" applyFont="1" applyFill="1" applyBorder="1" applyAlignment="1">
      <alignment horizontal="left" vertical="top" wrapText="1" readingOrder="1"/>
    </xf>
    <xf numFmtId="0" fontId="28" fillId="6" borderId="52" xfId="0" applyFont="1" applyFill="1" applyBorder="1" applyAlignment="1">
      <alignment horizontal="right" vertical="top" wrapText="1" readingOrder="1"/>
    </xf>
    <xf numFmtId="0" fontId="28" fillId="6" borderId="53" xfId="0" applyFont="1" applyFill="1" applyBorder="1" applyAlignment="1">
      <alignment horizontal="right" vertical="top" wrapText="1" readingOrder="1"/>
    </xf>
    <xf numFmtId="0" fontId="29" fillId="7" borderId="54" xfId="0" applyFont="1" applyFill="1" applyBorder="1" applyAlignment="1">
      <alignment vertical="center" wrapText="1" readingOrder="1"/>
    </xf>
    <xf numFmtId="171" fontId="29" fillId="7" borderId="54" xfId="0" applyNumberFormat="1" applyFont="1" applyFill="1" applyBorder="1" applyAlignment="1">
      <alignment horizontal="right" vertical="center" wrapText="1" readingOrder="1"/>
    </xf>
    <xf numFmtId="0" fontId="30" fillId="8" borderId="54" xfId="0" applyFont="1" applyFill="1" applyBorder="1" applyAlignment="1">
      <alignment vertical="center" wrapText="1" readingOrder="1"/>
    </xf>
    <xf numFmtId="171" fontId="29" fillId="8" borderId="54" xfId="0" applyNumberFormat="1" applyFont="1" applyFill="1" applyBorder="1" applyAlignment="1">
      <alignment horizontal="right" vertical="center" wrapText="1" readingOrder="1"/>
    </xf>
    <xf numFmtId="0" fontId="29" fillId="8" borderId="54" xfId="0" applyFont="1" applyFill="1" applyBorder="1" applyAlignment="1">
      <alignment horizontal="right" vertical="center" wrapText="1" readingOrder="1"/>
    </xf>
    <xf numFmtId="0" fontId="31" fillId="9" borderId="55" xfId="0" applyFont="1" applyFill="1" applyBorder="1" applyAlignment="1">
      <alignment vertical="center" wrapText="1" readingOrder="1"/>
    </xf>
    <xf numFmtId="171" fontId="31" fillId="9" borderId="55" xfId="0" applyNumberFormat="1" applyFont="1" applyFill="1" applyBorder="1" applyAlignment="1">
      <alignment horizontal="right" vertical="center" wrapText="1" readingOrder="1"/>
    </xf>
    <xf numFmtId="171" fontId="31" fillId="9" borderId="0" xfId="0" applyNumberFormat="1" applyFont="1" applyFill="1" applyAlignment="1">
      <alignment horizontal="right" vertical="center" wrapText="1" readingOrder="1"/>
    </xf>
    <xf numFmtId="0" fontId="31" fillId="9" borderId="54" xfId="0" applyFont="1" applyFill="1" applyBorder="1" applyAlignment="1">
      <alignment vertical="center" wrapText="1" readingOrder="1"/>
    </xf>
    <xf numFmtId="173" fontId="31" fillId="9" borderId="62" xfId="0" applyNumberFormat="1" applyFont="1" applyFill="1" applyBorder="1" applyAlignment="1">
      <alignment horizontal="right" vertical="center" wrapText="1" readingOrder="1"/>
    </xf>
    <xf numFmtId="40" fontId="4" fillId="3" borderId="63" xfId="4" applyNumberFormat="1" applyFont="1" applyFill="1" applyBorder="1" applyAlignment="1">
      <alignment horizontal="right" vertical="center"/>
    </xf>
    <xf numFmtId="40" fontId="4" fillId="3" borderId="40" xfId="4" applyNumberFormat="1" applyFont="1" applyFill="1" applyBorder="1" applyAlignment="1">
      <alignment horizontal="right" vertical="center"/>
    </xf>
    <xf numFmtId="174" fontId="3" fillId="0" borderId="0" xfId="4" applyNumberFormat="1" applyFont="1" applyAlignment="1">
      <alignment vertical="center"/>
    </xf>
    <xf numFmtId="0" fontId="3" fillId="0" borderId="16" xfId="4" applyFont="1" applyBorder="1" applyAlignment="1">
      <alignment vertical="center"/>
    </xf>
    <xf numFmtId="43" fontId="3" fillId="0" borderId="16" xfId="4" applyNumberFormat="1" applyFont="1" applyBorder="1" applyAlignment="1">
      <alignment vertical="center"/>
    </xf>
    <xf numFmtId="40" fontId="4" fillId="3" borderId="18" xfId="4" applyNumberFormat="1" applyFont="1" applyFill="1" applyBorder="1" applyAlignment="1">
      <alignment horizontal="right" vertical="center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164" fontId="3" fillId="0" borderId="0" xfId="9" applyFont="1"/>
    <xf numFmtId="164" fontId="7" fillId="0" borderId="0" xfId="9" applyFont="1"/>
    <xf numFmtId="164" fontId="4" fillId="0" borderId="34" xfId="9" applyFont="1" applyBorder="1" applyAlignment="1">
      <alignment horizontal="center" vertical="center" wrapText="1"/>
    </xf>
    <xf numFmtId="164" fontId="3" fillId="0" borderId="44" xfId="9" applyFont="1" applyBorder="1" applyAlignment="1">
      <alignment horizontal="left" vertical="center"/>
    </xf>
    <xf numFmtId="164" fontId="3" fillId="0" borderId="44" xfId="9" applyFont="1" applyBorder="1" applyAlignment="1">
      <alignment horizontal="right" vertical="center"/>
    </xf>
    <xf numFmtId="43" fontId="3" fillId="0" borderId="18" xfId="1" applyFont="1" applyBorder="1" applyAlignment="1">
      <alignment horizontal="center" vertical="center" wrapText="1"/>
    </xf>
    <xf numFmtId="0" fontId="3" fillId="0" borderId="0" xfId="4" applyFont="1" applyAlignment="1">
      <alignment vertical="center" wrapText="1"/>
    </xf>
    <xf numFmtId="175" fontId="17" fillId="0" borderId="0" xfId="12" applyNumberFormat="1" applyFont="1"/>
    <xf numFmtId="40" fontId="4" fillId="3" borderId="23" xfId="4" applyNumberFormat="1" applyFont="1" applyFill="1" applyBorder="1" applyAlignment="1">
      <alignment horizontal="right" vertical="center"/>
    </xf>
    <xf numFmtId="172" fontId="3" fillId="11" borderId="16" xfId="13" applyFont="1" applyFill="1" applyBorder="1" applyAlignment="1">
      <alignment vertical="center"/>
    </xf>
    <xf numFmtId="0" fontId="3" fillId="0" borderId="33" xfId="4" applyFont="1" applyBorder="1" applyAlignment="1">
      <alignment vertical="center"/>
    </xf>
    <xf numFmtId="43" fontId="3" fillId="0" borderId="21" xfId="1" applyFont="1" applyBorder="1" applyAlignment="1">
      <alignment vertical="center"/>
    </xf>
    <xf numFmtId="0" fontId="19" fillId="8" borderId="54" xfId="0" applyFont="1" applyFill="1" applyBorder="1" applyAlignment="1">
      <alignment vertical="center" wrapText="1" readingOrder="1"/>
    </xf>
    <xf numFmtId="171" fontId="18" fillId="8" borderId="54" xfId="0" applyNumberFormat="1" applyFont="1" applyFill="1" applyBorder="1" applyAlignment="1">
      <alignment horizontal="right" vertical="center" wrapText="1" readingOrder="1"/>
    </xf>
    <xf numFmtId="0" fontId="18" fillId="8" borderId="54" xfId="0" applyFont="1" applyFill="1" applyBorder="1" applyAlignment="1">
      <alignment horizontal="right" vertical="center" wrapText="1" readingOrder="1"/>
    </xf>
    <xf numFmtId="0" fontId="34" fillId="9" borderId="61" xfId="0" applyFont="1" applyFill="1" applyBorder="1" applyAlignment="1">
      <alignment vertical="top" wrapText="1" readingOrder="1"/>
    </xf>
    <xf numFmtId="0" fontId="34" fillId="9" borderId="58" xfId="0" applyFont="1" applyFill="1" applyBorder="1" applyAlignment="1">
      <alignment vertical="top" wrapText="1" readingOrder="1"/>
    </xf>
    <xf numFmtId="0" fontId="34" fillId="9" borderId="58" xfId="0" applyFont="1" applyFill="1" applyBorder="1" applyAlignment="1">
      <alignment horizontal="right" vertical="top" wrapText="1" readingOrder="1"/>
    </xf>
    <xf numFmtId="171" fontId="34" fillId="9" borderId="58" xfId="0" applyNumberFormat="1" applyFont="1" applyFill="1" applyBorder="1" applyAlignment="1">
      <alignment horizontal="right" vertical="top" wrapText="1" readingOrder="1"/>
    </xf>
    <xf numFmtId="0" fontId="3" fillId="0" borderId="16" xfId="8" applyFont="1" applyFill="1" applyBorder="1" applyAlignment="1">
      <alignment horizontal="center" vertical="center"/>
    </xf>
    <xf numFmtId="49" fontId="3" fillId="0" borderId="16" xfId="8" applyNumberFormat="1" applyFont="1" applyFill="1" applyBorder="1" applyAlignment="1">
      <alignment horizontal="left" vertical="center" wrapText="1"/>
    </xf>
    <xf numFmtId="43" fontId="3" fillId="0" borderId="16" xfId="1" applyFont="1" applyFill="1" applyBorder="1" applyAlignment="1">
      <alignment horizontal="left" vertical="center" wrapText="1"/>
    </xf>
    <xf numFmtId="164" fontId="3" fillId="0" borderId="16" xfId="9" applyFont="1" applyFill="1" applyBorder="1" applyAlignment="1">
      <alignment horizontal="left" vertical="center"/>
    </xf>
    <xf numFmtId="43" fontId="7" fillId="0" borderId="0" xfId="8" applyNumberFormat="1" applyFont="1"/>
    <xf numFmtId="171" fontId="18" fillId="0" borderId="54" xfId="0" applyNumberFormat="1" applyFont="1" applyFill="1" applyBorder="1" applyAlignment="1">
      <alignment horizontal="right" vertical="center" wrapText="1" readingOrder="1"/>
    </xf>
    <xf numFmtId="176" fontId="3" fillId="0" borderId="0" xfId="4" applyNumberFormat="1" applyFont="1" applyAlignment="1">
      <alignment vertical="center"/>
    </xf>
    <xf numFmtId="43" fontId="7" fillId="0" borderId="0" xfId="1" applyFont="1"/>
    <xf numFmtId="4" fontId="3" fillId="0" borderId="0" xfId="2" applyNumberFormat="1" applyFont="1" applyAlignment="1">
      <alignment vertical="center"/>
    </xf>
    <xf numFmtId="0" fontId="21" fillId="9" borderId="61" xfId="0" applyFont="1" applyFill="1" applyBorder="1" applyAlignment="1">
      <alignment horizontal="right" vertical="top" wrapText="1" readingOrder="1"/>
    </xf>
    <xf numFmtId="171" fontId="17" fillId="0" borderId="0" xfId="0" applyNumberFormat="1" applyFont="1"/>
    <xf numFmtId="0" fontId="18" fillId="7" borderId="58" xfId="0" applyFont="1" applyFill="1" applyBorder="1" applyAlignment="1">
      <alignment horizontal="right" vertical="top" wrapText="1" readingOrder="1"/>
    </xf>
    <xf numFmtId="171" fontId="18" fillId="7" borderId="58" xfId="0" applyNumberFormat="1" applyFont="1" applyFill="1" applyBorder="1" applyAlignment="1">
      <alignment horizontal="right" vertical="top" wrapText="1" readingOrder="1"/>
    </xf>
    <xf numFmtId="0" fontId="17" fillId="0" borderId="0" xfId="0" applyFont="1"/>
    <xf numFmtId="0" fontId="21" fillId="9" borderId="60" xfId="0" applyFont="1" applyFill="1" applyBorder="1" applyAlignment="1">
      <alignment vertical="top" wrapText="1" readingOrder="1"/>
    </xf>
    <xf numFmtId="0" fontId="33" fillId="7" borderId="58" xfId="0" applyFont="1" applyFill="1" applyBorder="1" applyAlignment="1">
      <alignment vertical="top" wrapText="1" readingOrder="1"/>
    </xf>
    <xf numFmtId="0" fontId="18" fillId="10" borderId="58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vertical="top" wrapText="1" readingOrder="1"/>
    </xf>
    <xf numFmtId="0" fontId="18" fillId="0" borderId="58" xfId="0" applyFont="1" applyBorder="1" applyAlignment="1">
      <alignment vertical="top" wrapText="1" readingOrder="1"/>
    </xf>
    <xf numFmtId="0" fontId="21" fillId="9" borderId="61" xfId="0" applyFont="1" applyFill="1" applyBorder="1" applyAlignment="1">
      <alignment vertical="top" wrapText="1" readingOrder="1"/>
    </xf>
    <xf numFmtId="0" fontId="21" fillId="9" borderId="58" xfId="0" applyFont="1" applyFill="1" applyBorder="1" applyAlignment="1">
      <alignment horizontal="right" vertical="top" wrapText="1" readingOrder="1"/>
    </xf>
    <xf numFmtId="171" fontId="21" fillId="9" borderId="61" xfId="0" applyNumberFormat="1" applyFont="1" applyFill="1" applyBorder="1" applyAlignment="1">
      <alignment horizontal="right" vertical="top" wrapText="1" readingOrder="1"/>
    </xf>
    <xf numFmtId="171" fontId="21" fillId="9" borderId="58" xfId="0" applyNumberFormat="1" applyFont="1" applyFill="1" applyBorder="1" applyAlignment="1">
      <alignment horizontal="right" vertical="top" wrapText="1" readingOrder="1"/>
    </xf>
    <xf numFmtId="0" fontId="28" fillId="6" borderId="56" xfId="0" applyFont="1" applyFill="1" applyBorder="1" applyAlignment="1">
      <alignment horizontal="center" vertical="top" wrapText="1" readingOrder="1"/>
    </xf>
    <xf numFmtId="0" fontId="28" fillId="6" borderId="56" xfId="0" applyFont="1" applyFill="1" applyBorder="1" applyAlignment="1">
      <alignment horizontal="right" vertical="top" wrapText="1" readingOrder="1"/>
    </xf>
    <xf numFmtId="171" fontId="33" fillId="7" borderId="58" xfId="0" applyNumberFormat="1" applyFont="1" applyFill="1" applyBorder="1" applyAlignment="1">
      <alignment horizontal="right" vertical="top" wrapText="1" readingOrder="1"/>
    </xf>
    <xf numFmtId="0" fontId="33" fillId="7" borderId="58" xfId="0" applyFont="1" applyFill="1" applyBorder="1" applyAlignment="1">
      <alignment horizontal="right" vertical="top" wrapText="1" readingOrder="1"/>
    </xf>
    <xf numFmtId="171" fontId="18" fillId="8" borderId="58" xfId="0" applyNumberFormat="1" applyFont="1" applyFill="1" applyBorder="1" applyAlignment="1">
      <alignment horizontal="right" vertical="top" wrapText="1" readingOrder="1"/>
    </xf>
    <xf numFmtId="0" fontId="18" fillId="8" borderId="58" xfId="0" applyFont="1" applyFill="1" applyBorder="1" applyAlignment="1">
      <alignment horizontal="right" vertical="top" wrapText="1" readingOrder="1"/>
    </xf>
    <xf numFmtId="0" fontId="21" fillId="9" borderId="58" xfId="0" applyFont="1" applyFill="1" applyBorder="1" applyAlignment="1">
      <alignment vertical="top" wrapText="1" readingOrder="1"/>
    </xf>
    <xf numFmtId="171" fontId="18" fillId="0" borderId="58" xfId="0" applyNumberFormat="1" applyFont="1" applyBorder="1" applyAlignment="1">
      <alignment horizontal="right" vertical="top" wrapText="1" readingOrder="1"/>
    </xf>
    <xf numFmtId="0" fontId="18" fillId="0" borderId="58" xfId="0" applyFont="1" applyBorder="1" applyAlignment="1">
      <alignment horizontal="right" vertical="top" wrapText="1" readingOrder="1"/>
    </xf>
    <xf numFmtId="171" fontId="18" fillId="10" borderId="58" xfId="0" applyNumberFormat="1" applyFont="1" applyFill="1" applyBorder="1" applyAlignment="1">
      <alignment horizontal="right" vertical="top" wrapText="1" readingOrder="1"/>
    </xf>
    <xf numFmtId="0" fontId="18" fillId="10" borderId="58" xfId="0" applyFont="1" applyFill="1" applyBorder="1" applyAlignment="1">
      <alignment horizontal="right" vertical="top" wrapText="1" readingOrder="1"/>
    </xf>
    <xf numFmtId="0" fontId="18" fillId="7" borderId="58" xfId="0" applyFont="1" applyFill="1" applyBorder="1" applyAlignment="1">
      <alignment vertical="top" wrapText="1" readingOrder="1"/>
    </xf>
    <xf numFmtId="172" fontId="5" fillId="11" borderId="16" xfId="13" applyFont="1" applyFill="1" applyBorder="1" applyAlignment="1">
      <alignment vertical="center"/>
    </xf>
    <xf numFmtId="43" fontId="3" fillId="0" borderId="35" xfId="13" applyNumberFormat="1" applyFont="1" applyFill="1" applyBorder="1" applyAlignment="1">
      <alignment vertical="center"/>
    </xf>
    <xf numFmtId="43" fontId="3" fillId="0" borderId="16" xfId="13" applyNumberFormat="1" applyFont="1" applyFill="1" applyBorder="1" applyAlignment="1">
      <alignment vertical="center"/>
    </xf>
    <xf numFmtId="43" fontId="3" fillId="0" borderId="37" xfId="13" applyNumberFormat="1" applyFont="1" applyFill="1" applyBorder="1" applyAlignment="1">
      <alignment vertical="center"/>
    </xf>
    <xf numFmtId="43" fontId="3" fillId="0" borderId="5" xfId="13" applyNumberFormat="1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164" fontId="4" fillId="0" borderId="12" xfId="2" applyNumberFormat="1" applyFont="1" applyBorder="1" applyAlignment="1">
      <alignment horizontal="center" vertical="center" wrapText="1"/>
    </xf>
    <xf numFmtId="164" fontId="4" fillId="0" borderId="13" xfId="2" applyNumberFormat="1" applyFont="1" applyBorder="1" applyAlignment="1">
      <alignment horizontal="center" vertical="center" wrapText="1"/>
    </xf>
    <xf numFmtId="43" fontId="4" fillId="0" borderId="17" xfId="1" applyFont="1" applyBorder="1" applyAlignment="1">
      <alignment vertical="center"/>
    </xf>
    <xf numFmtId="43" fontId="4" fillId="0" borderId="5" xfId="1" applyFont="1" applyBorder="1" applyAlignment="1">
      <alignment vertical="center"/>
    </xf>
    <xf numFmtId="43" fontId="4" fillId="0" borderId="17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40" fontId="4" fillId="0" borderId="19" xfId="2" applyNumberFormat="1" applyFont="1" applyBorder="1" applyAlignment="1">
      <alignment vertical="center"/>
    </xf>
    <xf numFmtId="40" fontId="4" fillId="0" borderId="20" xfId="2" applyNumberFormat="1" applyFont="1" applyBorder="1" applyAlignment="1">
      <alignment vertical="center"/>
    </xf>
    <xf numFmtId="0" fontId="3" fillId="0" borderId="0" xfId="2" applyFont="1" applyAlignment="1">
      <alignment horizontal="center" vertical="center"/>
    </xf>
    <xf numFmtId="40" fontId="3" fillId="0" borderId="0" xfId="2" applyNumberFormat="1" applyFont="1" applyAlignment="1">
      <alignment horizontal="right" vertical="center"/>
    </xf>
    <xf numFmtId="40" fontId="3" fillId="0" borderId="22" xfId="2" applyNumberFormat="1" applyFont="1" applyBorder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0" fontId="4" fillId="0" borderId="0" xfId="2" applyFont="1" applyAlignment="1">
      <alignment horizontal="left" vertical="center"/>
    </xf>
    <xf numFmtId="40" fontId="4" fillId="0" borderId="23" xfId="2" applyNumberFormat="1" applyFont="1" applyBorder="1" applyAlignment="1">
      <alignment horizontal="right" vertical="center"/>
    </xf>
    <xf numFmtId="15" fontId="3" fillId="0" borderId="24" xfId="2" applyNumberFormat="1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4" fillId="0" borderId="26" xfId="4" applyFont="1" applyBorder="1" applyAlignment="1">
      <alignment horizontal="center" vertical="center" wrapText="1"/>
    </xf>
    <xf numFmtId="0" fontId="4" fillId="0" borderId="31" xfId="4" applyFont="1" applyBorder="1" applyAlignment="1">
      <alignment horizontal="center" vertical="center" wrapText="1"/>
    </xf>
    <xf numFmtId="0" fontId="4" fillId="0" borderId="27" xfId="4" applyFont="1" applyBorder="1" applyAlignment="1">
      <alignment horizontal="center" vertical="center" wrapText="1"/>
    </xf>
    <xf numFmtId="0" fontId="4" fillId="0" borderId="32" xfId="4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33" xfId="4" applyFont="1" applyBorder="1" applyAlignment="1">
      <alignment horizontal="center" vertical="center" wrapText="1"/>
    </xf>
    <xf numFmtId="0" fontId="4" fillId="0" borderId="28" xfId="4" applyFont="1" applyBorder="1" applyAlignment="1">
      <alignment horizontal="center" vertical="center"/>
    </xf>
    <xf numFmtId="0" fontId="4" fillId="0" borderId="29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6" fillId="0" borderId="0" xfId="8" applyFont="1" applyAlignment="1">
      <alignment horizontal="left"/>
    </xf>
    <xf numFmtId="164" fontId="12" fillId="0" borderId="4" xfId="4" applyNumberFormat="1" applyFont="1" applyBorder="1" applyAlignment="1">
      <alignment horizontal="center" vertical="center"/>
    </xf>
    <xf numFmtId="164" fontId="12" fillId="0" borderId="0" xfId="4" applyNumberFormat="1" applyFont="1" applyAlignment="1">
      <alignment horizontal="center" vertical="center"/>
    </xf>
    <xf numFmtId="164" fontId="12" fillId="0" borderId="5" xfId="4" applyNumberFormat="1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5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 wrapText="1"/>
    </xf>
    <xf numFmtId="0" fontId="15" fillId="0" borderId="0" xfId="4" applyFont="1" applyAlignment="1">
      <alignment horizontal="center" vertical="center" wrapText="1"/>
    </xf>
    <xf numFmtId="0" fontId="15" fillId="0" borderId="5" xfId="4" applyFont="1" applyBorder="1" applyAlignment="1">
      <alignment horizontal="center" vertical="center" wrapText="1"/>
    </xf>
    <xf numFmtId="0" fontId="12" fillId="0" borderId="4" xfId="4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 wrapText="1"/>
    </xf>
    <xf numFmtId="0" fontId="15" fillId="0" borderId="5" xfId="4" applyFont="1" applyBorder="1" applyAlignment="1">
      <alignment horizontal="left" vertical="center" wrapText="1"/>
    </xf>
    <xf numFmtId="0" fontId="4" fillId="0" borderId="45" xfId="4" applyFont="1" applyBorder="1" applyAlignment="1">
      <alignment horizontal="center" vertical="center"/>
    </xf>
    <xf numFmtId="0" fontId="4" fillId="0" borderId="64" xfId="4" applyFont="1" applyBorder="1" applyAlignment="1">
      <alignment horizontal="center" vertical="center" wrapText="1"/>
    </xf>
    <xf numFmtId="0" fontId="4" fillId="0" borderId="65" xfId="4" applyFont="1" applyBorder="1" applyAlignment="1">
      <alignment horizontal="center" vertical="center" wrapText="1"/>
    </xf>
    <xf numFmtId="0" fontId="25" fillId="6" borderId="0" xfId="0" applyFont="1" applyFill="1" applyAlignment="1">
      <alignment vertical="top" wrapText="1" readingOrder="1"/>
    </xf>
    <xf numFmtId="0" fontId="24" fillId="0" borderId="0" xfId="0" applyFont="1"/>
    <xf numFmtId="0" fontId="26" fillId="0" borderId="50" xfId="0" applyFont="1" applyBorder="1" applyAlignment="1">
      <alignment vertical="top" wrapText="1" readingOrder="1"/>
    </xf>
    <xf numFmtId="0" fontId="24" fillId="0" borderId="50" xfId="0" applyFont="1" applyBorder="1" applyAlignment="1">
      <alignment vertical="top" wrapText="1"/>
    </xf>
    <xf numFmtId="0" fontId="27" fillId="0" borderId="0" xfId="0" applyFont="1" applyAlignment="1">
      <alignment vertical="top" wrapText="1" readingOrder="1"/>
    </xf>
    <xf numFmtId="0" fontId="17" fillId="0" borderId="0" xfId="0" applyFont="1"/>
    <xf numFmtId="0" fontId="21" fillId="9" borderId="60" xfId="0" applyFont="1" applyFill="1" applyBorder="1" applyAlignment="1">
      <alignment vertical="top" wrapText="1" readingOrder="1"/>
    </xf>
    <xf numFmtId="0" fontId="17" fillId="0" borderId="59" xfId="0" applyFont="1" applyBorder="1" applyAlignment="1">
      <alignment vertical="top" wrapText="1"/>
    </xf>
    <xf numFmtId="0" fontId="21" fillId="9" borderId="59" xfId="0" applyFont="1" applyFill="1" applyBorder="1" applyAlignment="1">
      <alignment vertical="top" wrapText="1" readingOrder="1"/>
    </xf>
    <xf numFmtId="0" fontId="33" fillId="7" borderId="58" xfId="0" applyFont="1" applyFill="1" applyBorder="1" applyAlignment="1">
      <alignment vertical="top" wrapText="1" readingOrder="1"/>
    </xf>
    <xf numFmtId="0" fontId="17" fillId="0" borderId="58" xfId="0" applyFont="1" applyBorder="1" applyAlignment="1">
      <alignment vertical="top" wrapText="1"/>
    </xf>
    <xf numFmtId="0" fontId="18" fillId="8" borderId="53" xfId="0" applyFont="1" applyFill="1" applyBorder="1" applyAlignment="1">
      <alignment vertical="top" wrapText="1" readingOrder="1"/>
    </xf>
    <xf numFmtId="0" fontId="17" fillId="0" borderId="55" xfId="0" applyFont="1" applyBorder="1" applyAlignment="1">
      <alignment vertical="top" wrapText="1"/>
    </xf>
    <xf numFmtId="0" fontId="17" fillId="8" borderId="51" xfId="0" applyFont="1" applyFill="1" applyBorder="1" applyAlignment="1">
      <alignment vertical="top" wrapText="1"/>
    </xf>
    <xf numFmtId="0" fontId="17" fillId="8" borderId="52" xfId="0" applyFont="1" applyFill="1" applyBorder="1" applyAlignment="1">
      <alignment vertical="top" wrapText="1"/>
    </xf>
    <xf numFmtId="0" fontId="17" fillId="0" borderId="56" xfId="0" applyFont="1" applyBorder="1" applyAlignment="1">
      <alignment vertical="top" wrapText="1"/>
    </xf>
    <xf numFmtId="0" fontId="18" fillId="10" borderId="58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vertical="top" wrapText="1" readingOrder="1"/>
    </xf>
    <xf numFmtId="0" fontId="28" fillId="6" borderId="53" xfId="0" applyFont="1" applyFill="1" applyBorder="1" applyAlignment="1">
      <alignment horizontal="left" vertical="top" wrapText="1" readingOrder="1"/>
    </xf>
    <xf numFmtId="0" fontId="28" fillId="6" borderId="56" xfId="0" applyFont="1" applyFill="1" applyBorder="1" applyAlignment="1">
      <alignment horizontal="left" vertical="top" wrapText="1" readingOrder="1"/>
    </xf>
    <xf numFmtId="0" fontId="17" fillId="0" borderId="57" xfId="0" applyFont="1" applyBorder="1" applyAlignment="1">
      <alignment vertical="top" wrapText="1"/>
    </xf>
    <xf numFmtId="0" fontId="32" fillId="0" borderId="0" xfId="0" applyFont="1" applyAlignment="1">
      <alignment vertical="top" wrapText="1" readingOrder="1"/>
    </xf>
    <xf numFmtId="0" fontId="33" fillId="7" borderId="61" xfId="0" applyFont="1" applyFill="1" applyBorder="1" applyAlignment="1">
      <alignment vertical="top" wrapText="1" readingOrder="1"/>
    </xf>
    <xf numFmtId="0" fontId="18" fillId="0" borderId="61" xfId="0" applyFont="1" applyBorder="1" applyAlignment="1">
      <alignment vertical="top" wrapText="1" readingOrder="1"/>
    </xf>
    <xf numFmtId="0" fontId="18" fillId="0" borderId="58" xfId="0" applyFont="1" applyBorder="1" applyAlignment="1">
      <alignment vertical="top" wrapText="1" readingOrder="1"/>
    </xf>
    <xf numFmtId="0" fontId="34" fillId="9" borderId="60" xfId="0" applyFont="1" applyFill="1" applyBorder="1" applyAlignment="1">
      <alignment vertical="top" wrapText="1" readingOrder="1"/>
    </xf>
    <xf numFmtId="0" fontId="17" fillId="0" borderId="50" xfId="0" applyFont="1" applyBorder="1" applyAlignment="1">
      <alignment vertical="top" wrapText="1"/>
    </xf>
    <xf numFmtId="0" fontId="18" fillId="0" borderId="53" xfId="0" applyFont="1" applyBorder="1" applyAlignment="1">
      <alignment vertical="top" wrapText="1" readingOrder="1"/>
    </xf>
    <xf numFmtId="0" fontId="17" fillId="0" borderId="51" xfId="0" applyFont="1" applyBorder="1" applyAlignment="1">
      <alignment vertical="top" wrapText="1"/>
    </xf>
    <xf numFmtId="0" fontId="17" fillId="0" borderId="52" xfId="0" applyFont="1" applyBorder="1" applyAlignment="1">
      <alignment vertical="top" wrapText="1"/>
    </xf>
    <xf numFmtId="0" fontId="21" fillId="9" borderId="58" xfId="0" applyFont="1" applyFill="1" applyBorder="1" applyAlignment="1">
      <alignment horizontal="right" vertical="top" wrapText="1" readingOrder="1"/>
    </xf>
    <xf numFmtId="0" fontId="21" fillId="9" borderId="61" xfId="0" applyFont="1" applyFill="1" applyBorder="1" applyAlignment="1">
      <alignment horizontal="right" vertical="top" wrapText="1" readingOrder="1"/>
    </xf>
    <xf numFmtId="171" fontId="21" fillId="9" borderId="58" xfId="0" applyNumberFormat="1" applyFont="1" applyFill="1" applyBorder="1" applyAlignment="1">
      <alignment horizontal="right" vertical="top" wrapText="1" readingOrder="1"/>
    </xf>
    <xf numFmtId="0" fontId="28" fillId="6" borderId="56" xfId="0" applyFont="1" applyFill="1" applyBorder="1" applyAlignment="1">
      <alignment horizontal="center" vertical="top" wrapText="1" readingOrder="1"/>
    </xf>
    <xf numFmtId="0" fontId="28" fillId="6" borderId="56" xfId="0" applyFont="1" applyFill="1" applyBorder="1" applyAlignment="1">
      <alignment horizontal="right" vertical="top" wrapText="1" readingOrder="1"/>
    </xf>
    <xf numFmtId="0" fontId="33" fillId="0" borderId="61" xfId="0" applyFont="1" applyBorder="1" applyAlignment="1">
      <alignment vertical="top" wrapText="1" readingOrder="1"/>
    </xf>
    <xf numFmtId="0" fontId="17" fillId="0" borderId="60" xfId="0" applyFont="1" applyBorder="1" applyAlignment="1">
      <alignment vertical="top" wrapText="1"/>
    </xf>
    <xf numFmtId="0" fontId="33" fillId="0" borderId="58" xfId="0" applyFont="1" applyBorder="1" applyAlignment="1">
      <alignment vertical="top" wrapText="1" readingOrder="1"/>
    </xf>
    <xf numFmtId="171" fontId="33" fillId="7" borderId="58" xfId="0" applyNumberFormat="1" applyFont="1" applyFill="1" applyBorder="1" applyAlignment="1">
      <alignment horizontal="right" vertical="top" wrapText="1" readingOrder="1"/>
    </xf>
    <xf numFmtId="171" fontId="18" fillId="0" borderId="58" xfId="0" applyNumberFormat="1" applyFont="1" applyBorder="1" applyAlignment="1">
      <alignment horizontal="right" vertical="top" wrapText="1" readingOrder="1"/>
    </xf>
    <xf numFmtId="0" fontId="18" fillId="0" borderId="58" xfId="0" applyFont="1" applyBorder="1" applyAlignment="1">
      <alignment horizontal="right" vertical="top" wrapText="1" readingOrder="1"/>
    </xf>
    <xf numFmtId="0" fontId="21" fillId="9" borderId="58" xfId="0" applyFont="1" applyFill="1" applyBorder="1" applyAlignment="1">
      <alignment vertical="top" wrapText="1" readingOrder="1"/>
    </xf>
    <xf numFmtId="0" fontId="33" fillId="8" borderId="53" xfId="0" applyFont="1" applyFill="1" applyBorder="1" applyAlignment="1">
      <alignment vertical="top" wrapText="1" readingOrder="1"/>
    </xf>
    <xf numFmtId="0" fontId="35" fillId="8" borderId="58" xfId="0" applyFont="1" applyFill="1" applyBorder="1" applyAlignment="1">
      <alignment vertical="top" wrapText="1" readingOrder="1"/>
    </xf>
    <xf numFmtId="0" fontId="17" fillId="8" borderId="59" xfId="0" applyFont="1" applyFill="1" applyBorder="1" applyAlignment="1">
      <alignment vertical="top" wrapText="1"/>
    </xf>
    <xf numFmtId="0" fontId="21" fillId="9" borderId="61" xfId="0" applyFont="1" applyFill="1" applyBorder="1" applyAlignment="1">
      <alignment vertical="top" wrapText="1" readingOrder="1"/>
    </xf>
    <xf numFmtId="0" fontId="18" fillId="8" borderId="58" xfId="0" applyFont="1" applyFill="1" applyBorder="1" applyAlignment="1">
      <alignment horizontal="right" vertical="top" wrapText="1" readingOrder="1"/>
    </xf>
    <xf numFmtId="171" fontId="18" fillId="8" borderId="58" xfId="0" applyNumberFormat="1" applyFont="1" applyFill="1" applyBorder="1" applyAlignment="1">
      <alignment horizontal="right" vertical="top" wrapText="1" readingOrder="1"/>
    </xf>
    <xf numFmtId="0" fontId="33" fillId="7" borderId="58" xfId="0" applyFont="1" applyFill="1" applyBorder="1" applyAlignment="1">
      <alignment horizontal="right" vertical="top" wrapText="1" readingOrder="1"/>
    </xf>
    <xf numFmtId="0" fontId="18" fillId="10" borderId="58" xfId="0" applyFont="1" applyFill="1" applyBorder="1" applyAlignment="1">
      <alignment horizontal="right" vertical="top" wrapText="1" readingOrder="1"/>
    </xf>
    <xf numFmtId="171" fontId="18" fillId="10" borderId="58" xfId="0" applyNumberFormat="1" applyFont="1" applyFill="1" applyBorder="1" applyAlignment="1">
      <alignment horizontal="right" vertical="top" wrapText="1" readingOrder="1"/>
    </xf>
    <xf numFmtId="0" fontId="18" fillId="7" borderId="58" xfId="0" applyFont="1" applyFill="1" applyBorder="1" applyAlignment="1">
      <alignment vertical="top" wrapText="1" readingOrder="1"/>
    </xf>
    <xf numFmtId="0" fontId="18" fillId="7" borderId="61" xfId="0" applyFont="1" applyFill="1" applyBorder="1" applyAlignment="1">
      <alignment vertical="top" wrapText="1" readingOrder="1"/>
    </xf>
    <xf numFmtId="0" fontId="17" fillId="8" borderId="58" xfId="0" applyFont="1" applyFill="1" applyBorder="1" applyAlignment="1">
      <alignment vertical="top" wrapText="1"/>
    </xf>
    <xf numFmtId="0" fontId="17" fillId="8" borderId="55" xfId="0" applyFont="1" applyFill="1" applyBorder="1" applyAlignment="1">
      <alignment vertical="top" wrapText="1"/>
    </xf>
  </cellXfs>
  <cellStyles count="15">
    <cellStyle name="Comma" xfId="1" builtinId="3"/>
    <cellStyle name="Comma 2" xfId="7" xr:uid="{919364CF-03D8-4487-A0AB-03BEB34BE3BF}"/>
    <cellStyle name="Comma 2 2" xfId="13" xr:uid="{C05472EB-0DBA-48C7-ACC5-58784AC60271}"/>
    <cellStyle name="Comma 2 2 2" xfId="9" xr:uid="{7DB8056D-86EF-4A49-9D0B-BB8FC804CBD3}"/>
    <cellStyle name="Comma 2 2 5" xfId="10" xr:uid="{DA92E531-63EC-4203-B9AF-0A118286AE85}"/>
    <cellStyle name="Comma 5" xfId="5" xr:uid="{5428EAD6-7FCD-444D-90C4-7B0E7D5A7B1C}"/>
    <cellStyle name="Comma 5 2" xfId="11" xr:uid="{DB117369-36C6-4846-9EAA-4214E4E2FCDA}"/>
    <cellStyle name="Comma_KB 561-VAL 24 2" xfId="3" xr:uid="{88E91FD6-648C-49D9-83BA-CC56A94E91C6}"/>
    <cellStyle name="Normal" xfId="0" builtinId="0"/>
    <cellStyle name="Normal 10 2 2 2 10 10" xfId="4" xr:uid="{24D10354-1843-445F-99A8-071D4012AFFD}"/>
    <cellStyle name="Normal 2" xfId="12" xr:uid="{7EDEF2F0-8B83-416F-9CF7-24BD3DC7DE11}"/>
    <cellStyle name="Normal 2 2 2" xfId="8" xr:uid="{ACD8DF4A-F916-4D00-9F4C-D436A945DD71}"/>
    <cellStyle name="Normal 4" xfId="14" xr:uid="{1A934C3F-EF6C-4F82-9AB7-4A729BA64436}"/>
    <cellStyle name="Normal_KB 561-VAL 24 2" xfId="2" xr:uid="{DD417ADD-02F6-4EA2-8824-C60BA868D27F}"/>
    <cellStyle name="Percent 4" xfId="6" xr:uid="{82CB3F39-52FE-4D8A-ACBA-C32C7EAC9062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9</xdr:col>
      <xdr:colOff>161926</xdr:colOff>
      <xdr:row>1</xdr:row>
      <xdr:rowOff>93345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CED91FBE-FD53-402A-8915-317B82228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7972426" cy="3695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an.kulasooriya\AppData\Local\Microsoft\Windows\INetCache\Content.Outlook\1OE76U1N\KCE%20PC%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Appln/08.%20IPA%208%20(30.09.22)/01,%2002.%20Cert%20&amp;%20Cost%20Breakdown/IPA%20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an.kulasooriya\OneDrive%20-%20Khansaheb\Shared%20Documents\H-Cost%20Control%20&amp;%20Site%20Records\7.%20Application%20for%20Payment\03.%20AFP%20%23%2003\AFP%20%23%203%20-%20Feb%202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201A22002/Shared%20Documents/H-CostControl&amp;SiteRecords/Appln/11.%20IPA%2011%20(31.12.22)/01,%2002.%20Cert%20&amp;%20Cost%20Breakdown/IPA%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E-PC 10"/>
      <sheetName val="KCE-PC 10 INT"/>
      <sheetName val="Annexure-1 Est. Contract Price "/>
      <sheetName val="Annexure-2 GENERAL PRELIMS"/>
      <sheetName val="Annexure -3 Material Summary"/>
      <sheetName val="Annexure-4 Labour Cost Summary"/>
      <sheetName val="Annexure-5 Plant Summary"/>
      <sheetName val="Annexure 6-SC Summary "/>
      <sheetName val="Annexure 7-Overhead Summary"/>
      <sheetName val="Annexure 8-Committed Orders"/>
      <sheetName val="Committed Orders - Nov 22"/>
      <sheetName val="Annexure 9-OHP"/>
      <sheetName val="Annexure 10-Retention"/>
      <sheetName val="Annexure 11-Advance Recovery"/>
      <sheetName val="Adjustments"/>
      <sheetName val="Annexure 12-Previous Payments "/>
      <sheetName val="Staff Cost Summary"/>
      <sheetName val="Civil Staff Cost - Oct 22"/>
      <sheetName val="KMEP -IPC"/>
      <sheetName val="KMEP Advance Adjustment"/>
      <sheetName val="Historical Debts"/>
    </sheetNames>
    <sheetDataSet>
      <sheetData sheetId="0">
        <row r="36">
          <cell r="G36">
            <v>130255895.98091015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82">
          <cell r="AG82">
            <v>-3191697.0764519721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A"/>
      <sheetName val="Summary"/>
      <sheetName val="Pre Cert"/>
      <sheetName val="Cover"/>
      <sheetName val="SC Summary"/>
      <sheetName val="Staff Cost "/>
      <sheetName val="Com Or's"/>
      <sheetName val="K- Summary "/>
      <sheetName val="Labour "/>
      <sheetName val="Material"/>
      <sheetName val="Plant"/>
      <sheetName val="Subcontractor "/>
      <sheetName val="Overhead"/>
    </sheetNames>
    <sheetDataSet>
      <sheetData sheetId="0" refreshError="1">
        <row r="3">
          <cell r="E3" t="str">
            <v>SKY PALACES REAL ESTATE DEVELOPMENT LLC</v>
          </cell>
        </row>
        <row r="4">
          <cell r="B4" t="str">
            <v>EMPLOYER'S REPRESENTATIVE</v>
          </cell>
          <cell r="E4" t="str">
            <v>OMNIYAT CONCEPT INVESTMENTS LLC</v>
          </cell>
        </row>
        <row r="5">
          <cell r="B5" t="str">
            <v>ENGINEER</v>
          </cell>
          <cell r="E5" t="str">
            <v>BREWER SMITH BREWER GULF ( BSBG )</v>
          </cell>
        </row>
        <row r="6">
          <cell r="E6" t="str">
            <v>KHANSAHEB CIVIL ENGINEERING - CONSTRUCTION DIVISION</v>
          </cell>
        </row>
        <row r="7">
          <cell r="E7" t="str">
            <v>DORCHESTER HOTEL AND RESIDENCES</v>
          </cell>
        </row>
        <row r="8">
          <cell r="E8" t="str">
            <v>201A22002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 Summary "/>
      <sheetName val="Cover"/>
      <sheetName val="Previous Certificates"/>
      <sheetName val="Summary"/>
      <sheetName val="Variations"/>
      <sheetName val="Materials On Site"/>
      <sheetName val="Bill 1- GR"/>
      <sheetName val="Bill 2- BH"/>
      <sheetName val="Bill 3- EN"/>
      <sheetName val="Bill 4- EX"/>
      <sheetName val="Bill 5-PS"/>
      <sheetName val="NOC Fees "/>
      <sheetName val="Bill 2- BH (2)"/>
    </sheetNames>
    <sheetDataSet>
      <sheetData sheetId="0" refreshError="1">
        <row r="3">
          <cell r="E3" t="str">
            <v>AL AIN PROPERTIES LLC</v>
          </cell>
        </row>
        <row r="5">
          <cell r="B5" t="str">
            <v>MAIN CONTRACTOR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A"/>
      <sheetName val="Summary"/>
      <sheetName val="Pre Cert"/>
      <sheetName val="Cover"/>
      <sheetName val="SC Summary"/>
      <sheetName val="Staff Cost"/>
      <sheetName val="Com or's"/>
      <sheetName val="K Summary"/>
      <sheetName val="Labour"/>
      <sheetName val="Material"/>
      <sheetName val="Plant"/>
      <sheetName val="Subcontractor"/>
      <sheetName val="Overh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9B69-C0E0-4813-8225-CE6B5AFC7B95}">
  <dimension ref="A1:Q56"/>
  <sheetViews>
    <sheetView view="pageBreakPreview" topLeftCell="A22" zoomScaleNormal="100" zoomScaleSheetLayoutView="100" workbookViewId="0">
      <selection activeCell="O43" sqref="O43"/>
    </sheetView>
  </sheetViews>
  <sheetFormatPr defaultColWidth="10.28515625" defaultRowHeight="16.5" x14ac:dyDescent="0.25"/>
  <cols>
    <col min="1" max="1" width="2.7109375" style="5" customWidth="1"/>
    <col min="2" max="2" width="4.28515625" style="5" customWidth="1"/>
    <col min="3" max="3" width="27" style="5" customWidth="1"/>
    <col min="4" max="4" width="1.7109375" style="5" customWidth="1"/>
    <col min="5" max="5" width="21.5703125" style="10" customWidth="1"/>
    <col min="6" max="6" width="20" style="10" bestFit="1" customWidth="1"/>
    <col min="7" max="7" width="18.7109375" style="10" bestFit="1" customWidth="1"/>
    <col min="8" max="8" width="16.85546875" style="10" bestFit="1" customWidth="1"/>
    <col min="9" max="9" width="4.7109375" style="10" customWidth="1"/>
    <col min="10" max="10" width="2.7109375" style="5" customWidth="1"/>
    <col min="11" max="11" width="10.28515625" style="5"/>
    <col min="12" max="12" width="17.28515625" style="6" customWidth="1"/>
    <col min="13" max="13" width="18.140625" style="5" bestFit="1" customWidth="1"/>
    <col min="14" max="14" width="10.28515625" style="5"/>
    <col min="15" max="15" width="21.85546875" style="5" bestFit="1" customWidth="1"/>
    <col min="16" max="16" width="10.28515625" style="5"/>
    <col min="17" max="17" width="13.7109375" style="5" bestFit="1" customWidth="1"/>
    <col min="18" max="16384" width="10.28515625" style="5"/>
  </cols>
  <sheetData>
    <row r="1" spans="1:13" ht="24" customHeight="1" thickTop="1" x14ac:dyDescent="0.25">
      <c r="A1" s="1"/>
      <c r="B1" s="2"/>
      <c r="C1" s="2"/>
      <c r="D1" s="2"/>
      <c r="E1" s="3"/>
      <c r="F1" s="3"/>
      <c r="G1" s="3"/>
      <c r="H1" s="3"/>
      <c r="I1" s="3"/>
      <c r="J1" s="4"/>
    </row>
    <row r="2" spans="1:13" x14ac:dyDescent="0.25">
      <c r="A2" s="7"/>
      <c r="B2" s="8"/>
      <c r="C2" s="8"/>
      <c r="D2" s="8"/>
      <c r="E2" s="9"/>
      <c r="J2" s="11"/>
    </row>
    <row r="3" spans="1:13" ht="19.5" customHeight="1" x14ac:dyDescent="0.25">
      <c r="A3" s="7"/>
      <c r="B3" s="8" t="s">
        <v>0</v>
      </c>
      <c r="C3" s="8"/>
      <c r="D3" s="8" t="s">
        <v>1</v>
      </c>
      <c r="E3" s="12" t="s">
        <v>2</v>
      </c>
      <c r="F3" s="9"/>
      <c r="J3" s="11"/>
    </row>
    <row r="4" spans="1:13" ht="19.5" customHeight="1" x14ac:dyDescent="0.25">
      <c r="A4" s="7"/>
      <c r="B4" s="8" t="s">
        <v>3</v>
      </c>
      <c r="C4" s="8"/>
      <c r="D4" s="8" t="s">
        <v>1</v>
      </c>
      <c r="E4" s="12" t="s">
        <v>4</v>
      </c>
      <c r="F4" s="9"/>
      <c r="J4" s="11"/>
    </row>
    <row r="5" spans="1:13" ht="19.5" customHeight="1" x14ac:dyDescent="0.25">
      <c r="A5" s="7"/>
      <c r="B5" s="8" t="s">
        <v>5</v>
      </c>
      <c r="C5" s="8"/>
      <c r="D5" s="8" t="s">
        <v>1</v>
      </c>
      <c r="E5" s="12" t="s">
        <v>6</v>
      </c>
      <c r="F5" s="9"/>
      <c r="J5" s="11"/>
    </row>
    <row r="6" spans="1:13" ht="19.5" customHeight="1" x14ac:dyDescent="0.25">
      <c r="A6" s="7"/>
      <c r="B6" s="8" t="s">
        <v>7</v>
      </c>
      <c r="C6" s="8"/>
      <c r="D6" s="8" t="s">
        <v>1</v>
      </c>
      <c r="E6" s="12" t="s">
        <v>8</v>
      </c>
      <c r="F6" s="9"/>
      <c r="G6" s="9"/>
      <c r="H6" s="9"/>
      <c r="J6" s="11"/>
    </row>
    <row r="7" spans="1:13" ht="19.5" customHeight="1" x14ac:dyDescent="0.25">
      <c r="A7" s="7"/>
      <c r="B7" s="8" t="s">
        <v>9</v>
      </c>
      <c r="C7" s="8"/>
      <c r="D7" s="8" t="s">
        <v>1</v>
      </c>
      <c r="E7" s="9" t="s">
        <v>10</v>
      </c>
      <c r="F7" s="9"/>
      <c r="G7" s="9"/>
      <c r="H7" s="9"/>
      <c r="I7" s="13"/>
      <c r="J7" s="11"/>
    </row>
    <row r="8" spans="1:13" ht="19.5" customHeight="1" x14ac:dyDescent="0.25">
      <c r="A8" s="7"/>
      <c r="B8" s="8" t="s">
        <v>11</v>
      </c>
      <c r="C8" s="8"/>
      <c r="D8" s="8" t="s">
        <v>1</v>
      </c>
      <c r="E8" s="12" t="s">
        <v>12</v>
      </c>
      <c r="F8" s="9"/>
      <c r="G8" s="9"/>
      <c r="H8" s="9"/>
      <c r="I8" s="14"/>
      <c r="J8" s="11"/>
    </row>
    <row r="9" spans="1:13" ht="17.25" thickBot="1" x14ac:dyDescent="0.3">
      <c r="A9" s="7"/>
      <c r="B9" s="8"/>
      <c r="C9" s="8"/>
      <c r="D9" s="15"/>
      <c r="G9" s="9"/>
      <c r="H9" s="9"/>
      <c r="I9" s="14"/>
      <c r="J9" s="11"/>
    </row>
    <row r="10" spans="1:13" ht="19.5" customHeight="1" thickTop="1" x14ac:dyDescent="0.25">
      <c r="A10" s="7"/>
      <c r="B10" s="16" t="s">
        <v>1507</v>
      </c>
      <c r="C10" s="17"/>
      <c r="D10" s="18"/>
      <c r="E10" s="19"/>
      <c r="F10" s="19"/>
      <c r="G10" s="19"/>
      <c r="H10" s="19"/>
      <c r="I10" s="20" t="s">
        <v>1508</v>
      </c>
      <c r="J10" s="11"/>
    </row>
    <row r="11" spans="1:13" ht="19.5" customHeight="1" thickBot="1" x14ac:dyDescent="0.3">
      <c r="A11" s="7"/>
      <c r="B11" s="21"/>
      <c r="C11" s="22"/>
      <c r="D11" s="23"/>
      <c r="E11" s="24"/>
      <c r="F11" s="24"/>
      <c r="G11" s="24"/>
      <c r="H11" s="24"/>
      <c r="I11" s="25"/>
      <c r="J11" s="11"/>
    </row>
    <row r="12" spans="1:13" ht="18" thickTop="1" thickBot="1" x14ac:dyDescent="0.3">
      <c r="A12" s="7"/>
      <c r="B12" s="8"/>
      <c r="C12" s="8"/>
      <c r="D12" s="8"/>
      <c r="E12" s="9"/>
      <c r="J12" s="11"/>
    </row>
    <row r="13" spans="1:13" ht="60" customHeight="1" thickTop="1" thickBot="1" x14ac:dyDescent="0.3">
      <c r="A13" s="7"/>
      <c r="B13" s="26"/>
      <c r="C13" s="27" t="s">
        <v>13</v>
      </c>
      <c r="D13" s="27"/>
      <c r="E13" s="28" t="s">
        <v>14</v>
      </c>
      <c r="F13" s="28" t="s">
        <v>15</v>
      </c>
      <c r="G13" s="28" t="s">
        <v>16</v>
      </c>
      <c r="H13" s="296" t="s">
        <v>17</v>
      </c>
      <c r="I13" s="297"/>
      <c r="J13" s="11"/>
    </row>
    <row r="14" spans="1:13" ht="17.25" thickTop="1" x14ac:dyDescent="0.25">
      <c r="A14" s="7"/>
      <c r="B14" s="29"/>
      <c r="C14" s="17"/>
      <c r="D14" s="17"/>
      <c r="E14" s="30"/>
      <c r="F14" s="30"/>
      <c r="G14" s="30"/>
      <c r="H14" s="31"/>
      <c r="I14" s="32"/>
      <c r="J14" s="11"/>
    </row>
    <row r="15" spans="1:13" ht="19.5" customHeight="1" x14ac:dyDescent="0.25">
      <c r="A15" s="7"/>
      <c r="B15" s="33"/>
      <c r="C15" s="15" t="s">
        <v>18</v>
      </c>
      <c r="D15" s="34"/>
      <c r="E15" s="35">
        <v>194951734.5</v>
      </c>
      <c r="F15" s="35">
        <v>145289360.19779235</v>
      </c>
      <c r="G15" s="35">
        <f>H15-F15</f>
        <v>25539126.211362362</v>
      </c>
      <c r="H15" s="298">
        <f>Summary!I31</f>
        <v>170828486.40915471</v>
      </c>
      <c r="I15" s="299"/>
      <c r="J15" s="11"/>
      <c r="M15" s="10"/>
    </row>
    <row r="16" spans="1:13" ht="19.5" customHeight="1" x14ac:dyDescent="0.25">
      <c r="A16" s="7"/>
      <c r="B16" s="33"/>
      <c r="C16" s="15"/>
      <c r="D16" s="34"/>
      <c r="E16" s="36"/>
      <c r="F16" s="35"/>
      <c r="G16" s="35"/>
      <c r="H16" s="300"/>
      <c r="I16" s="301"/>
      <c r="J16" s="11"/>
    </row>
    <row r="17" spans="1:17" ht="19.5" customHeight="1" x14ac:dyDescent="0.25">
      <c r="A17" s="7"/>
      <c r="B17" s="33"/>
      <c r="C17" s="15"/>
      <c r="D17" s="34"/>
      <c r="E17" s="36"/>
      <c r="F17" s="35"/>
      <c r="G17" s="35"/>
      <c r="H17" s="37"/>
      <c r="I17" s="38"/>
      <c r="J17" s="11"/>
    </row>
    <row r="18" spans="1:17" ht="19.5" customHeight="1" x14ac:dyDescent="0.25">
      <c r="A18" s="7"/>
      <c r="B18" s="33"/>
      <c r="C18" s="15"/>
      <c r="D18" s="34"/>
      <c r="E18" s="36"/>
      <c r="F18" s="35"/>
      <c r="G18" s="35"/>
      <c r="H18" s="37"/>
      <c r="I18" s="38"/>
      <c r="J18" s="11"/>
    </row>
    <row r="19" spans="1:17" ht="19.5" customHeight="1" x14ac:dyDescent="0.25">
      <c r="A19" s="7"/>
      <c r="B19" s="33"/>
      <c r="C19" s="15"/>
      <c r="D19" s="34"/>
      <c r="E19" s="36"/>
      <c r="F19" s="35"/>
      <c r="G19" s="35"/>
      <c r="H19" s="37"/>
      <c r="I19" s="38"/>
      <c r="J19" s="11"/>
    </row>
    <row r="20" spans="1:17" ht="19.5" customHeight="1" x14ac:dyDescent="0.25">
      <c r="A20" s="7"/>
      <c r="B20" s="33"/>
      <c r="C20" s="15"/>
      <c r="D20" s="34"/>
      <c r="E20" s="35">
        <v>0</v>
      </c>
      <c r="F20" s="35">
        <f>+#REF!</f>
        <v>0</v>
      </c>
      <c r="G20" s="35">
        <f>H20-F20</f>
        <v>0</v>
      </c>
      <c r="H20" s="298">
        <v>0</v>
      </c>
      <c r="I20" s="299"/>
      <c r="J20" s="11"/>
    </row>
    <row r="21" spans="1:17" ht="19.5" customHeight="1" x14ac:dyDescent="0.25">
      <c r="A21" s="7"/>
      <c r="B21" s="33"/>
      <c r="C21" s="15" t="s">
        <v>19</v>
      </c>
      <c r="D21" s="34"/>
      <c r="E21" s="39">
        <f>SUM(E15:E20)</f>
        <v>194951734.5</v>
      </c>
      <c r="F21" s="39">
        <f>SUM(F15:F20)</f>
        <v>145289360.19779235</v>
      </c>
      <c r="G21" s="40">
        <f>SUM(G15:G20)</f>
        <v>25539126.211362362</v>
      </c>
      <c r="H21" s="302">
        <f>SUM(H15:I20)</f>
        <v>170828486.40915471</v>
      </c>
      <c r="I21" s="303"/>
      <c r="J21" s="11"/>
    </row>
    <row r="22" spans="1:17" ht="19.5" customHeight="1" thickBot="1" x14ac:dyDescent="0.3">
      <c r="A22" s="7"/>
      <c r="B22" s="41"/>
      <c r="C22" s="42"/>
      <c r="D22" s="42"/>
      <c r="E22" s="43"/>
      <c r="F22" s="43"/>
      <c r="G22" s="43"/>
      <c r="H22" s="44"/>
      <c r="I22" s="45"/>
      <c r="J22" s="11"/>
    </row>
    <row r="23" spans="1:17" ht="17.25" thickTop="1" x14ac:dyDescent="0.25">
      <c r="A23" s="7"/>
      <c r="B23" s="46"/>
      <c r="C23" s="34"/>
      <c r="D23" s="34"/>
      <c r="J23" s="11"/>
      <c r="M23" s="6"/>
    </row>
    <row r="24" spans="1:17" x14ac:dyDescent="0.25">
      <c r="A24" s="7"/>
      <c r="B24" s="46"/>
      <c r="C24" s="34"/>
      <c r="D24" s="34"/>
      <c r="J24" s="11"/>
      <c r="M24" s="6"/>
    </row>
    <row r="25" spans="1:17" x14ac:dyDescent="0.25">
      <c r="A25" s="7"/>
      <c r="B25" s="46"/>
      <c r="C25" s="34"/>
      <c r="D25" s="34"/>
      <c r="J25" s="11"/>
      <c r="M25" s="6"/>
    </row>
    <row r="26" spans="1:17" ht="18" customHeight="1" x14ac:dyDescent="0.25">
      <c r="A26" s="7"/>
      <c r="B26" s="295" t="s">
        <v>20</v>
      </c>
      <c r="C26" s="295"/>
      <c r="D26" s="295"/>
      <c r="E26" s="295"/>
      <c r="F26" s="295"/>
      <c r="G26" s="295"/>
      <c r="H26" s="295"/>
      <c r="I26" s="295"/>
      <c r="J26" s="11"/>
    </row>
    <row r="27" spans="1:17" ht="18" customHeight="1" x14ac:dyDescent="0.25">
      <c r="A27" s="7"/>
      <c r="B27" s="46"/>
      <c r="C27" s="46"/>
      <c r="D27" s="46"/>
      <c r="E27" s="47"/>
      <c r="F27" s="48"/>
      <c r="G27" s="14"/>
      <c r="H27" s="14"/>
      <c r="I27" s="49"/>
      <c r="J27" s="11"/>
      <c r="M27" s="10"/>
    </row>
    <row r="28" spans="1:17" ht="18" customHeight="1" x14ac:dyDescent="0.25">
      <c r="A28" s="7"/>
      <c r="B28" s="50" t="s">
        <v>21</v>
      </c>
      <c r="C28" s="15" t="s">
        <v>18</v>
      </c>
      <c r="D28" s="15"/>
      <c r="F28" s="14"/>
      <c r="H28" s="305">
        <f>SUM(H21)</f>
        <v>170828486.40915471</v>
      </c>
      <c r="I28" s="305"/>
      <c r="J28" s="11"/>
      <c r="M28" s="6">
        <v>56294044.244791128</v>
      </c>
      <c r="O28" s="6">
        <f>M28-H28</f>
        <v>-114534442.16436359</v>
      </c>
    </row>
    <row r="29" spans="1:17" ht="18" customHeight="1" x14ac:dyDescent="0.25">
      <c r="A29" s="7"/>
      <c r="B29" s="50"/>
      <c r="C29" s="15"/>
      <c r="D29" s="46"/>
      <c r="H29" s="51"/>
      <c r="I29" s="52"/>
      <c r="J29" s="11"/>
      <c r="M29" s="53"/>
    </row>
    <row r="30" spans="1:17" ht="18" customHeight="1" x14ac:dyDescent="0.25">
      <c r="A30" s="7"/>
      <c r="B30" s="15"/>
      <c r="C30" s="15" t="s">
        <v>22</v>
      </c>
      <c r="D30" s="15"/>
      <c r="H30" s="306">
        <f>SUM(H28:H28)</f>
        <v>170828486.40915471</v>
      </c>
      <c r="I30" s="306"/>
      <c r="J30" s="11"/>
    </row>
    <row r="31" spans="1:17" ht="18" customHeight="1" x14ac:dyDescent="0.25">
      <c r="A31" s="7"/>
      <c r="B31" s="50"/>
      <c r="C31" s="15"/>
      <c r="D31" s="34"/>
      <c r="H31" s="51"/>
      <c r="I31" s="52"/>
      <c r="J31" s="11"/>
      <c r="Q31" s="54">
        <f>O34-O28</f>
        <v>0</v>
      </c>
    </row>
    <row r="32" spans="1:17" ht="18" customHeight="1" x14ac:dyDescent="0.25">
      <c r="A32" s="7"/>
      <c r="B32" s="50" t="s">
        <v>23</v>
      </c>
      <c r="C32" s="15" t="s">
        <v>24</v>
      </c>
      <c r="D32" s="34"/>
      <c r="H32" s="305">
        <v>12000000</v>
      </c>
      <c r="I32" s="305"/>
      <c r="J32" s="11"/>
    </row>
    <row r="33" spans="1:16" ht="18" customHeight="1" x14ac:dyDescent="0.25">
      <c r="A33" s="7"/>
      <c r="B33" s="50"/>
      <c r="C33" s="15"/>
      <c r="D33" s="34"/>
      <c r="H33" s="51"/>
      <c r="I33" s="52"/>
      <c r="J33" s="11"/>
    </row>
    <row r="34" spans="1:16" ht="18" customHeight="1" x14ac:dyDescent="0.25">
      <c r="A34" s="7"/>
      <c r="B34" s="50"/>
      <c r="C34" s="15" t="s">
        <v>25</v>
      </c>
      <c r="D34" s="34"/>
      <c r="H34" s="306">
        <f>SUM(H30:H33)</f>
        <v>182828486.40915471</v>
      </c>
      <c r="I34" s="306"/>
      <c r="J34" s="11"/>
      <c r="M34" s="6">
        <v>68294044.24479112</v>
      </c>
      <c r="O34" s="6">
        <f>M34-H34</f>
        <v>-114534442.16436359</v>
      </c>
    </row>
    <row r="35" spans="1:16" ht="18" customHeight="1" x14ac:dyDescent="0.25">
      <c r="A35" s="7"/>
      <c r="B35" s="50"/>
      <c r="C35" s="15"/>
      <c r="D35" s="34"/>
      <c r="H35" s="51"/>
      <c r="I35" s="51"/>
      <c r="J35" s="11"/>
    </row>
    <row r="36" spans="1:16" ht="18" customHeight="1" x14ac:dyDescent="0.25">
      <c r="A36" s="7"/>
      <c r="B36" s="50"/>
      <c r="C36" s="15"/>
      <c r="D36" s="34"/>
      <c r="H36" s="51"/>
      <c r="I36" s="51"/>
      <c r="J36" s="11"/>
    </row>
    <row r="37" spans="1:16" ht="18" customHeight="1" x14ac:dyDescent="0.25">
      <c r="A37" s="7"/>
      <c r="B37" s="50"/>
      <c r="C37" s="15"/>
      <c r="D37" s="34"/>
      <c r="H37" s="51"/>
      <c r="I37" s="52"/>
      <c r="J37" s="11"/>
    </row>
    <row r="38" spans="1:16" ht="18" customHeight="1" x14ac:dyDescent="0.25">
      <c r="A38" s="7"/>
      <c r="B38" s="50" t="s">
        <v>26</v>
      </c>
      <c r="C38" s="15" t="s">
        <v>27</v>
      </c>
      <c r="D38" s="34"/>
      <c r="H38" s="307">
        <f>-(M38+M39)*0.1</f>
        <v>-7925267.9393500006</v>
      </c>
      <c r="I38" s="307"/>
      <c r="J38" s="11"/>
      <c r="L38" s="6" t="s">
        <v>28</v>
      </c>
      <c r="M38" s="53">
        <f>'SC Summary'!J31</f>
        <v>43258967.213500001</v>
      </c>
      <c r="O38" s="55">
        <f>-M38*0.1</f>
        <v>-4325896.7213500002</v>
      </c>
      <c r="P38" s="55"/>
    </row>
    <row r="39" spans="1:16" ht="18" customHeight="1" x14ac:dyDescent="0.25">
      <c r="A39" s="7"/>
      <c r="B39" s="50" t="s">
        <v>29</v>
      </c>
      <c r="C39" s="15" t="s">
        <v>30</v>
      </c>
      <c r="D39" s="46"/>
      <c r="H39" s="307">
        <f>-'Pre Cert'!C27</f>
        <v>-146452936.53220984</v>
      </c>
      <c r="I39" s="307"/>
      <c r="J39" s="11"/>
      <c r="L39" s="6" t="s">
        <v>31</v>
      </c>
      <c r="M39" s="56">
        <f>45564133.18-9570421</f>
        <v>35993712.18</v>
      </c>
      <c r="O39" s="55">
        <f>-M39*0.1</f>
        <v>-3599371.2180000003</v>
      </c>
    </row>
    <row r="40" spans="1:16" x14ac:dyDescent="0.25">
      <c r="A40" s="7"/>
      <c r="B40" s="50"/>
      <c r="C40" s="15"/>
      <c r="D40" s="34"/>
      <c r="H40" s="51"/>
      <c r="I40" s="52"/>
      <c r="J40" s="11"/>
      <c r="M40" s="57">
        <f>SUM(M38:M39)</f>
        <v>79252679.3935</v>
      </c>
      <c r="O40" s="57">
        <f>SUM(O38:O39)</f>
        <v>-7925267.9393500006</v>
      </c>
    </row>
    <row r="41" spans="1:16" ht="19.899999999999999" customHeight="1" thickBot="1" x14ac:dyDescent="0.3">
      <c r="A41" s="7"/>
      <c r="B41" s="50" t="s">
        <v>32</v>
      </c>
      <c r="C41" s="308" t="s">
        <v>33</v>
      </c>
      <c r="D41" s="308"/>
      <c r="E41" s="308"/>
      <c r="H41" s="309">
        <f>SUM(H34:I40)</f>
        <v>28450281.937594861</v>
      </c>
      <c r="I41" s="309"/>
      <c r="J41" s="11"/>
    </row>
    <row r="42" spans="1:16" ht="48" customHeight="1" thickTop="1" thickBot="1" x14ac:dyDescent="0.3">
      <c r="A42" s="58"/>
      <c r="B42" s="59"/>
      <c r="C42" s="59"/>
      <c r="D42" s="59"/>
      <c r="E42" s="44"/>
      <c r="F42" s="44"/>
      <c r="G42" s="44"/>
      <c r="H42" s="44"/>
      <c r="I42" s="44"/>
      <c r="J42" s="60"/>
    </row>
    <row r="43" spans="1:16" ht="19.5" customHeight="1" thickTop="1" x14ac:dyDescent="0.25"/>
    <row r="44" spans="1:16" ht="19.5" customHeight="1" x14ac:dyDescent="0.25">
      <c r="M44" s="53">
        <f>H34</f>
        <v>182828486.40915471</v>
      </c>
    </row>
    <row r="45" spans="1:16" ht="19.5" customHeight="1" x14ac:dyDescent="0.25">
      <c r="M45" s="6">
        <f>'[1]Annexure 6-SC Summary '!$AG$82</f>
        <v>-3191697.0764519721</v>
      </c>
    </row>
    <row r="46" spans="1:16" ht="19.5" customHeight="1" x14ac:dyDescent="0.25">
      <c r="M46" s="53">
        <f>-397333</f>
        <v>-397333</v>
      </c>
    </row>
    <row r="47" spans="1:16" ht="19.5" customHeight="1" x14ac:dyDescent="0.25">
      <c r="B47" s="61"/>
      <c r="C47" s="61"/>
      <c r="G47" s="5"/>
      <c r="H47" s="310" t="s">
        <v>1509</v>
      </c>
      <c r="I47" s="310"/>
      <c r="M47" s="54"/>
    </row>
    <row r="48" spans="1:16" x14ac:dyDescent="0.25">
      <c r="B48" s="311" t="s">
        <v>34</v>
      </c>
      <c r="C48" s="311"/>
      <c r="G48" s="5"/>
      <c r="H48" s="312" t="s">
        <v>35</v>
      </c>
      <c r="I48" s="312"/>
      <c r="M48" s="54"/>
    </row>
    <row r="49" spans="1:13" x14ac:dyDescent="0.25">
      <c r="M49" s="54"/>
    </row>
    <row r="50" spans="1:13" x14ac:dyDescent="0.25">
      <c r="A50" s="304" t="s">
        <v>36</v>
      </c>
      <c r="B50" s="304"/>
      <c r="C50" s="5" t="s">
        <v>37</v>
      </c>
      <c r="M50" s="54">
        <f>(M46+M45)*12.5%+M47+M48+M49</f>
        <v>-448628.75955649652</v>
      </c>
    </row>
    <row r="51" spans="1:13" x14ac:dyDescent="0.25">
      <c r="M51" s="53">
        <f>SUM(M44:M50)</f>
        <v>178790827.57314625</v>
      </c>
    </row>
    <row r="52" spans="1:13" x14ac:dyDescent="0.25">
      <c r="F52" s="52"/>
      <c r="M52" s="263">
        <f>'[1]KCE-PC 10'!$G$36</f>
        <v>130255895.98091015</v>
      </c>
    </row>
    <row r="53" spans="1:13" x14ac:dyDescent="0.25">
      <c r="M53" s="263">
        <f>M52-M51</f>
        <v>-48534931.592236102</v>
      </c>
    </row>
    <row r="54" spans="1:13" x14ac:dyDescent="0.25">
      <c r="H54" s="10">
        <v>86791925.908974141</v>
      </c>
    </row>
    <row r="56" spans="1:13" x14ac:dyDescent="0.25">
      <c r="H56" s="10">
        <f>H54-H34</f>
        <v>-96036560.500180572</v>
      </c>
    </row>
  </sheetData>
  <mergeCells count="18">
    <mergeCell ref="A50:B50"/>
    <mergeCell ref="H28:I28"/>
    <mergeCell ref="H30:I30"/>
    <mergeCell ref="H32:I32"/>
    <mergeCell ref="H34:I34"/>
    <mergeCell ref="H38:I38"/>
    <mergeCell ref="H39:I39"/>
    <mergeCell ref="C41:E41"/>
    <mergeCell ref="H41:I41"/>
    <mergeCell ref="H47:I47"/>
    <mergeCell ref="B48:C48"/>
    <mergeCell ref="H48:I48"/>
    <mergeCell ref="B26:I26"/>
    <mergeCell ref="H13:I13"/>
    <mergeCell ref="H15:I15"/>
    <mergeCell ref="H16:I16"/>
    <mergeCell ref="H20:I20"/>
    <mergeCell ref="H21:I21"/>
  </mergeCells>
  <pageMargins left="0.7" right="0.7" top="0.75" bottom="0.75" header="0.3" footer="0.3"/>
  <pageSetup paperSize="9" scale="72" orientation="portrait" r:id="rId1"/>
  <colBreaks count="1" manualBreakCount="1">
    <brk id="10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B8D0-F1BF-4462-A0C9-FAAC11973756}">
  <sheetPr>
    <outlinePr summaryBelow="0" summaryRight="0"/>
  </sheetPr>
  <dimension ref="A1:J59"/>
  <sheetViews>
    <sheetView showGridLines="0" view="pageBreakPreview" zoomScaleNormal="100" zoomScaleSheetLayoutView="100" workbookViewId="0">
      <pane ySplit="7" topLeftCell="A8" activePane="bottomLeft" state="frozen"/>
      <selection activeCell="A46" sqref="A46"/>
      <selection pane="bottomLeft" activeCell="O17" sqref="O17"/>
    </sheetView>
  </sheetViews>
  <sheetFormatPr defaultColWidth="9.140625" defaultRowHeight="15" outlineLevelRow="2" x14ac:dyDescent="0.25"/>
  <cols>
    <col min="1" max="1" width="0.7109375" style="268" customWidth="1"/>
    <col min="2" max="2" width="10.28515625" style="268" customWidth="1"/>
    <col min="3" max="3" width="6.85546875" style="268" customWidth="1"/>
    <col min="4" max="4" width="8.42578125" style="268" customWidth="1"/>
    <col min="5" max="5" width="10.7109375" style="268" customWidth="1"/>
    <col min="6" max="9" width="12.28515625" style="268" customWidth="1"/>
    <col min="10" max="10" width="13.7109375" style="268" customWidth="1"/>
    <col min="11" max="16384" width="9.140625" style="268"/>
  </cols>
  <sheetData>
    <row r="1" spans="1:10" ht="0.95" customHeight="1" x14ac:dyDescent="0.25"/>
    <row r="2" spans="1:10" ht="23.25" customHeight="1" x14ac:dyDescent="0.25">
      <c r="A2" s="344" t="s">
        <v>226</v>
      </c>
      <c r="B2" s="349"/>
      <c r="C2" s="349"/>
      <c r="D2" s="349"/>
      <c r="E2" s="349"/>
      <c r="F2" s="349"/>
      <c r="G2" s="349"/>
      <c r="H2" s="349"/>
      <c r="I2" s="349"/>
      <c r="J2" s="349"/>
    </row>
    <row r="3" spans="1:10" ht="6" customHeight="1" x14ac:dyDescent="0.25"/>
    <row r="4" spans="1:10" ht="21.2" customHeight="1" x14ac:dyDescent="0.25">
      <c r="A4" s="346" t="s">
        <v>263</v>
      </c>
      <c r="B4" s="370"/>
      <c r="C4" s="370"/>
      <c r="D4" s="370"/>
      <c r="E4" s="370"/>
      <c r="F4" s="370"/>
      <c r="G4" s="370"/>
      <c r="H4" s="370"/>
      <c r="I4" s="370"/>
      <c r="J4" s="370"/>
    </row>
    <row r="5" spans="1:10" ht="3" customHeight="1" x14ac:dyDescent="0.25"/>
    <row r="6" spans="1:10" ht="19.899999999999999" customHeight="1" x14ac:dyDescent="0.25">
      <c r="A6" s="348" t="s">
        <v>1512</v>
      </c>
      <c r="B6" s="349"/>
      <c r="C6" s="349"/>
      <c r="D6" s="349"/>
      <c r="E6" s="349"/>
      <c r="F6" s="349"/>
      <c r="G6" s="349"/>
      <c r="H6" s="349"/>
      <c r="I6" s="349"/>
      <c r="J6" s="349"/>
    </row>
    <row r="7" spans="1:10" ht="16.149999999999999" customHeight="1" x14ac:dyDescent="0.25"/>
    <row r="8" spans="1:10" ht="18.399999999999999" customHeight="1" x14ac:dyDescent="0.25"/>
    <row r="9" spans="1:10" ht="9.4" customHeight="1" x14ac:dyDescent="0.25"/>
    <row r="10" spans="1:10" ht="21.6" customHeight="1" x14ac:dyDescent="0.25">
      <c r="A10" s="365" t="s">
        <v>264</v>
      </c>
      <c r="B10" s="349"/>
      <c r="C10" s="349"/>
      <c r="D10" s="349"/>
      <c r="E10" s="349"/>
      <c r="F10" s="349"/>
      <c r="G10" s="349"/>
      <c r="H10" s="349"/>
      <c r="I10" s="349"/>
      <c r="J10" s="349"/>
    </row>
    <row r="11" spans="1:10" ht="5.45" customHeight="1" x14ac:dyDescent="0.25"/>
    <row r="12" spans="1:10" x14ac:dyDescent="0.25">
      <c r="A12" s="362" t="s">
        <v>265</v>
      </c>
      <c r="B12" s="359"/>
      <c r="C12" s="363" t="s">
        <v>13</v>
      </c>
      <c r="D12" s="364"/>
      <c r="E12" s="359"/>
      <c r="F12" s="278" t="s">
        <v>266</v>
      </c>
      <c r="G12" s="278" t="s">
        <v>267</v>
      </c>
      <c r="H12" s="279" t="s">
        <v>268</v>
      </c>
      <c r="I12" s="279" t="s">
        <v>269</v>
      </c>
      <c r="J12" s="279" t="s">
        <v>270</v>
      </c>
    </row>
    <row r="13" spans="1:10" x14ac:dyDescent="0.25">
      <c r="A13" s="353" t="s">
        <v>271</v>
      </c>
      <c r="B13" s="354"/>
      <c r="C13" s="353" t="s">
        <v>272</v>
      </c>
      <c r="D13" s="351"/>
      <c r="E13" s="354"/>
      <c r="F13" s="280">
        <v>33031.5</v>
      </c>
      <c r="G13" s="280">
        <v>3791.5</v>
      </c>
      <c r="H13" s="280">
        <v>4634.5</v>
      </c>
      <c r="I13" s="280">
        <v>391520.22</v>
      </c>
      <c r="J13" s="280">
        <v>2476927.3199999998</v>
      </c>
    </row>
    <row r="14" spans="1:10" x14ac:dyDescent="0.25">
      <c r="A14" s="353" t="s">
        <v>273</v>
      </c>
      <c r="B14" s="354"/>
      <c r="C14" s="353" t="s">
        <v>274</v>
      </c>
      <c r="D14" s="351"/>
      <c r="E14" s="354"/>
      <c r="F14" s="280">
        <v>27580</v>
      </c>
      <c r="G14" s="280">
        <v>3293.5</v>
      </c>
      <c r="H14" s="280">
        <v>4199.5</v>
      </c>
      <c r="I14" s="280">
        <v>368030.58</v>
      </c>
      <c r="J14" s="280">
        <v>2089969.27</v>
      </c>
    </row>
    <row r="15" spans="1:10" x14ac:dyDescent="0.25">
      <c r="A15" s="353" t="s">
        <v>275</v>
      </c>
      <c r="B15" s="354"/>
      <c r="C15" s="353" t="s">
        <v>276</v>
      </c>
      <c r="D15" s="351"/>
      <c r="E15" s="354"/>
      <c r="F15" s="280">
        <v>6236</v>
      </c>
      <c r="G15" s="280">
        <v>645.5</v>
      </c>
      <c r="H15" s="280">
        <v>1255.5</v>
      </c>
      <c r="I15" s="280">
        <v>103445.37</v>
      </c>
      <c r="J15" s="280">
        <v>643618.21</v>
      </c>
    </row>
    <row r="16" spans="1:10" x14ac:dyDescent="0.25">
      <c r="A16" s="353" t="s">
        <v>277</v>
      </c>
      <c r="B16" s="354"/>
      <c r="C16" s="353" t="s">
        <v>278</v>
      </c>
      <c r="D16" s="351"/>
      <c r="E16" s="354"/>
      <c r="F16" s="280">
        <v>54246</v>
      </c>
      <c r="G16" s="280">
        <v>6407.5</v>
      </c>
      <c r="H16" s="280">
        <v>8995</v>
      </c>
      <c r="I16" s="280">
        <v>718785.41</v>
      </c>
      <c r="J16" s="280">
        <v>4322113.92</v>
      </c>
    </row>
    <row r="17" spans="1:10" x14ac:dyDescent="0.25">
      <c r="A17" s="353" t="s">
        <v>279</v>
      </c>
      <c r="B17" s="354"/>
      <c r="C17" s="353" t="s">
        <v>280</v>
      </c>
      <c r="D17" s="351"/>
      <c r="E17" s="354"/>
      <c r="F17" s="280">
        <v>2304</v>
      </c>
      <c r="G17" s="280">
        <v>286</v>
      </c>
      <c r="H17" s="280">
        <v>457.5</v>
      </c>
      <c r="I17" s="280">
        <v>34102.14</v>
      </c>
      <c r="J17" s="280">
        <v>224900.16</v>
      </c>
    </row>
    <row r="18" spans="1:10" x14ac:dyDescent="0.25">
      <c r="A18" s="350" t="s">
        <v>19</v>
      </c>
      <c r="B18" s="351"/>
      <c r="C18" s="350" t="s">
        <v>281</v>
      </c>
      <c r="D18" s="351"/>
      <c r="E18" s="351"/>
      <c r="F18" s="276">
        <v>123397.5</v>
      </c>
      <c r="G18" s="277">
        <v>14424</v>
      </c>
      <c r="H18" s="277">
        <v>19542</v>
      </c>
      <c r="I18" s="277">
        <v>1615883.72</v>
      </c>
      <c r="J18" s="277">
        <v>9757528.8800000008</v>
      </c>
    </row>
    <row r="19" spans="1:10" ht="8.85" customHeight="1" x14ac:dyDescent="0.25"/>
    <row r="20" spans="1:10" ht="21.6" customHeight="1" x14ac:dyDescent="0.25">
      <c r="A20" s="365" t="s">
        <v>282</v>
      </c>
      <c r="B20" s="349"/>
      <c r="C20" s="349"/>
      <c r="D20" s="349"/>
      <c r="E20" s="349"/>
      <c r="F20" s="349"/>
      <c r="G20" s="349"/>
      <c r="H20" s="349"/>
      <c r="I20" s="349"/>
      <c r="J20" s="349"/>
    </row>
    <row r="21" spans="1:10" ht="5.85" customHeight="1" x14ac:dyDescent="0.25"/>
    <row r="22" spans="1:10" x14ac:dyDescent="0.25">
      <c r="A22" s="362" t="s">
        <v>265</v>
      </c>
      <c r="B22" s="359"/>
      <c r="C22" s="363" t="s">
        <v>13</v>
      </c>
      <c r="D22" s="364"/>
      <c r="E22" s="364"/>
      <c r="F22" s="359"/>
      <c r="G22" s="278" t="s">
        <v>283</v>
      </c>
      <c r="H22" s="278" t="s">
        <v>284</v>
      </c>
      <c r="I22" s="279" t="s">
        <v>269</v>
      </c>
      <c r="J22" s="279" t="s">
        <v>270</v>
      </c>
    </row>
    <row r="23" spans="1:10" x14ac:dyDescent="0.25">
      <c r="A23" s="350" t="s">
        <v>19</v>
      </c>
      <c r="B23" s="351"/>
      <c r="C23" s="350" t="s">
        <v>281</v>
      </c>
      <c r="D23" s="351"/>
      <c r="E23" s="351"/>
      <c r="F23" s="351"/>
      <c r="G23" s="274" t="s">
        <v>281</v>
      </c>
      <c r="H23" s="284" t="s">
        <v>281</v>
      </c>
      <c r="I23" s="275"/>
      <c r="J23" s="275"/>
    </row>
    <row r="24" spans="1:10" ht="4.5" customHeight="1" x14ac:dyDescent="0.25"/>
    <row r="25" spans="1:10" ht="21.6" customHeight="1" x14ac:dyDescent="0.25">
      <c r="A25" s="365" t="s">
        <v>285</v>
      </c>
      <c r="B25" s="349"/>
      <c r="C25" s="349"/>
      <c r="D25" s="349"/>
      <c r="E25" s="349"/>
      <c r="F25" s="349"/>
      <c r="G25" s="349"/>
      <c r="H25" s="349"/>
      <c r="I25" s="349"/>
      <c r="J25" s="349"/>
    </row>
    <row r="26" spans="1:10" ht="5.25" customHeight="1" x14ac:dyDescent="0.25"/>
    <row r="27" spans="1:10" x14ac:dyDescent="0.25">
      <c r="A27" s="362" t="s">
        <v>286</v>
      </c>
      <c r="B27" s="359"/>
      <c r="C27" s="363" t="s">
        <v>13</v>
      </c>
      <c r="D27" s="364"/>
      <c r="E27" s="364"/>
      <c r="F27" s="359"/>
      <c r="G27" s="279" t="s">
        <v>287</v>
      </c>
      <c r="H27" s="279" t="s">
        <v>288</v>
      </c>
      <c r="I27" s="279" t="s">
        <v>269</v>
      </c>
      <c r="J27" s="279" t="s">
        <v>270</v>
      </c>
    </row>
    <row r="28" spans="1:10" x14ac:dyDescent="0.25">
      <c r="A28" s="350" t="s">
        <v>19</v>
      </c>
      <c r="B28" s="351"/>
      <c r="C28" s="269" t="s">
        <v>281</v>
      </c>
      <c r="D28" s="352" t="s">
        <v>281</v>
      </c>
      <c r="E28" s="351"/>
      <c r="F28" s="351"/>
      <c r="G28" s="264"/>
      <c r="H28" s="275"/>
      <c r="I28" s="277">
        <v>0</v>
      </c>
      <c r="J28" s="275"/>
    </row>
    <row r="29" spans="1:10" ht="6.6" customHeight="1" x14ac:dyDescent="0.25"/>
    <row r="30" spans="1:10" ht="21.6" customHeight="1" x14ac:dyDescent="0.25">
      <c r="A30" s="365" t="s">
        <v>289</v>
      </c>
      <c r="B30" s="349"/>
      <c r="C30" s="349"/>
      <c r="D30" s="349"/>
      <c r="E30" s="349"/>
      <c r="F30" s="349"/>
      <c r="G30" s="349"/>
      <c r="H30" s="349"/>
      <c r="I30" s="349"/>
      <c r="J30" s="349"/>
    </row>
    <row r="31" spans="1:10" ht="6.4" customHeight="1" x14ac:dyDescent="0.25"/>
    <row r="32" spans="1:10" x14ac:dyDescent="0.25">
      <c r="A32" s="362" t="s">
        <v>265</v>
      </c>
      <c r="B32" s="359"/>
      <c r="C32" s="363" t="s">
        <v>13</v>
      </c>
      <c r="D32" s="364"/>
      <c r="E32" s="364"/>
      <c r="F32" s="359"/>
      <c r="G32" s="278" t="s">
        <v>283</v>
      </c>
      <c r="H32" s="278" t="s">
        <v>284</v>
      </c>
      <c r="I32" s="279" t="s">
        <v>269</v>
      </c>
      <c r="J32" s="279" t="s">
        <v>270</v>
      </c>
    </row>
    <row r="33" spans="1:10" x14ac:dyDescent="0.25">
      <c r="A33" s="350" t="s">
        <v>19</v>
      </c>
      <c r="B33" s="351"/>
      <c r="C33" s="269" t="s">
        <v>281</v>
      </c>
      <c r="D33" s="352" t="s">
        <v>281</v>
      </c>
      <c r="E33" s="351"/>
      <c r="F33" s="351"/>
      <c r="G33" s="274" t="s">
        <v>281</v>
      </c>
      <c r="H33" s="274" t="s">
        <v>281</v>
      </c>
      <c r="I33" s="275"/>
      <c r="J33" s="275"/>
    </row>
    <row r="34" spans="1:10" ht="8.65" customHeight="1" x14ac:dyDescent="0.25"/>
    <row r="35" spans="1:10" ht="21.6" customHeight="1" x14ac:dyDescent="0.25">
      <c r="A35" s="365" t="s">
        <v>290</v>
      </c>
      <c r="B35" s="349"/>
      <c r="C35" s="349"/>
      <c r="D35" s="349"/>
      <c r="E35" s="349"/>
      <c r="F35" s="349"/>
      <c r="G35" s="349"/>
      <c r="H35" s="349"/>
      <c r="I35" s="349"/>
      <c r="J35" s="349"/>
    </row>
    <row r="36" spans="1:10" ht="6.6" customHeight="1" x14ac:dyDescent="0.25"/>
    <row r="37" spans="1:10" x14ac:dyDescent="0.25">
      <c r="A37" s="362" t="s">
        <v>265</v>
      </c>
      <c r="B37" s="359"/>
      <c r="C37" s="363" t="s">
        <v>13</v>
      </c>
      <c r="D37" s="364"/>
      <c r="E37" s="364"/>
      <c r="F37" s="359"/>
      <c r="G37" s="278" t="s">
        <v>283</v>
      </c>
      <c r="H37" s="278" t="s">
        <v>284</v>
      </c>
      <c r="I37" s="279" t="s">
        <v>269</v>
      </c>
      <c r="J37" s="279" t="s">
        <v>270</v>
      </c>
    </row>
    <row r="38" spans="1:10" collapsed="1" x14ac:dyDescent="0.25">
      <c r="A38" s="366" t="s">
        <v>273</v>
      </c>
      <c r="B38" s="354"/>
      <c r="C38" s="353" t="s">
        <v>274</v>
      </c>
      <c r="D38" s="351"/>
      <c r="E38" s="351"/>
      <c r="F38" s="354"/>
      <c r="G38" s="270" t="s">
        <v>281</v>
      </c>
      <c r="H38" s="270" t="s">
        <v>281</v>
      </c>
      <c r="I38" s="281"/>
      <c r="J38" s="280">
        <v>1425</v>
      </c>
    </row>
    <row r="39" spans="1:10" hidden="1" outlineLevel="1" collapsed="1" x14ac:dyDescent="0.25">
      <c r="A39" s="367" t="s">
        <v>281</v>
      </c>
      <c r="B39" s="354"/>
      <c r="C39" s="273" t="s">
        <v>281</v>
      </c>
      <c r="D39" s="368"/>
      <c r="E39" s="351"/>
      <c r="F39" s="354"/>
      <c r="G39" s="273"/>
      <c r="H39" s="273"/>
      <c r="I39" s="286"/>
      <c r="J39" s="286" t="s">
        <v>281</v>
      </c>
    </row>
    <row r="40" spans="1:10" x14ac:dyDescent="0.25">
      <c r="A40" s="369" t="s">
        <v>19</v>
      </c>
      <c r="B40" s="351"/>
      <c r="C40" s="369" t="s">
        <v>281</v>
      </c>
      <c r="D40" s="351"/>
      <c r="E40" s="351"/>
      <c r="F40" s="351"/>
      <c r="G40" s="251" t="s">
        <v>281</v>
      </c>
      <c r="H40" s="252" t="s">
        <v>281</v>
      </c>
      <c r="I40" s="253"/>
      <c r="J40" s="254">
        <v>1425</v>
      </c>
    </row>
    <row r="41" spans="1:10" ht="10.15" customHeight="1" x14ac:dyDescent="0.25"/>
    <row r="42" spans="1:10" ht="21.6" customHeight="1" x14ac:dyDescent="0.25">
      <c r="A42" s="365" t="s">
        <v>291</v>
      </c>
      <c r="B42" s="349"/>
      <c r="C42" s="349"/>
      <c r="D42" s="349"/>
      <c r="E42" s="349"/>
      <c r="F42" s="349"/>
      <c r="G42" s="349"/>
      <c r="H42" s="349"/>
      <c r="I42" s="349"/>
      <c r="J42" s="349"/>
    </row>
    <row r="43" spans="1:10" ht="6.4" customHeight="1" x14ac:dyDescent="0.25"/>
    <row r="44" spans="1:10" x14ac:dyDescent="0.25">
      <c r="A44" s="362" t="s">
        <v>265</v>
      </c>
      <c r="B44" s="359"/>
      <c r="C44" s="363" t="s">
        <v>13</v>
      </c>
      <c r="D44" s="364"/>
      <c r="E44" s="364"/>
      <c r="F44" s="359"/>
      <c r="G44" s="278" t="s">
        <v>284</v>
      </c>
      <c r="H44" s="278" t="s">
        <v>292</v>
      </c>
      <c r="I44" s="279" t="s">
        <v>269</v>
      </c>
      <c r="J44" s="279" t="s">
        <v>270</v>
      </c>
    </row>
    <row r="45" spans="1:10" collapsed="1" x14ac:dyDescent="0.25">
      <c r="A45" s="353" t="s">
        <v>293</v>
      </c>
      <c r="B45" s="354"/>
      <c r="C45" s="353" t="s">
        <v>294</v>
      </c>
      <c r="D45" s="351"/>
      <c r="E45" s="351"/>
      <c r="F45" s="354"/>
      <c r="G45" s="270" t="s">
        <v>281</v>
      </c>
      <c r="H45" s="270" t="s">
        <v>281</v>
      </c>
      <c r="I45" s="280">
        <v>327433.21999999997</v>
      </c>
      <c r="J45" s="280">
        <v>1876886.59</v>
      </c>
    </row>
    <row r="46" spans="1:10" ht="27" hidden="1" outlineLevel="1" collapsed="1" x14ac:dyDescent="0.25">
      <c r="A46" s="355" t="s">
        <v>281</v>
      </c>
      <c r="B46" s="356"/>
      <c r="C46" s="271" t="s">
        <v>295</v>
      </c>
      <c r="D46" s="360" t="s">
        <v>296</v>
      </c>
      <c r="E46" s="351"/>
      <c r="F46" s="354"/>
      <c r="G46" s="271" t="s">
        <v>281</v>
      </c>
      <c r="H46" s="271" t="s">
        <v>281</v>
      </c>
      <c r="I46" s="287">
        <v>176900</v>
      </c>
      <c r="J46" s="287">
        <v>898591</v>
      </c>
    </row>
    <row r="47" spans="1:10" hidden="1" outlineLevel="2" collapsed="1" x14ac:dyDescent="0.25">
      <c r="A47" s="357"/>
      <c r="B47" s="356"/>
      <c r="C47" s="272" t="s">
        <v>281</v>
      </c>
      <c r="D47" s="361"/>
      <c r="E47" s="351"/>
      <c r="F47" s="354"/>
      <c r="G47" s="272"/>
      <c r="H47" s="272"/>
      <c r="I47" s="283"/>
      <c r="J47" s="282">
        <v>898591</v>
      </c>
    </row>
    <row r="48" spans="1:10" ht="27" hidden="1" outlineLevel="1" collapsed="1" x14ac:dyDescent="0.25">
      <c r="A48" s="357"/>
      <c r="B48" s="356"/>
      <c r="C48" s="271" t="s">
        <v>297</v>
      </c>
      <c r="D48" s="360" t="s">
        <v>298</v>
      </c>
      <c r="E48" s="351"/>
      <c r="F48" s="354"/>
      <c r="G48" s="271" t="s">
        <v>281</v>
      </c>
      <c r="H48" s="271" t="s">
        <v>281</v>
      </c>
      <c r="I48" s="287">
        <v>111717.1</v>
      </c>
      <c r="J48" s="287">
        <v>681891.51</v>
      </c>
    </row>
    <row r="49" spans="1:10" hidden="1" outlineLevel="2" collapsed="1" x14ac:dyDescent="0.25">
      <c r="A49" s="357"/>
      <c r="B49" s="356"/>
      <c r="C49" s="272" t="s">
        <v>281</v>
      </c>
      <c r="D49" s="361"/>
      <c r="E49" s="351"/>
      <c r="F49" s="354"/>
      <c r="G49" s="272"/>
      <c r="H49" s="272"/>
      <c r="I49" s="283"/>
      <c r="J49" s="282">
        <v>681891.51</v>
      </c>
    </row>
    <row r="50" spans="1:10" ht="27" hidden="1" outlineLevel="1" collapsed="1" x14ac:dyDescent="0.25">
      <c r="A50" s="357"/>
      <c r="B50" s="356"/>
      <c r="C50" s="271" t="s">
        <v>299</v>
      </c>
      <c r="D50" s="360" t="s">
        <v>300</v>
      </c>
      <c r="E50" s="351"/>
      <c r="F50" s="354"/>
      <c r="G50" s="271" t="s">
        <v>281</v>
      </c>
      <c r="H50" s="271" t="s">
        <v>281</v>
      </c>
      <c r="I50" s="287">
        <v>22016.12</v>
      </c>
      <c r="J50" s="287">
        <v>183016.12</v>
      </c>
    </row>
    <row r="51" spans="1:10" hidden="1" outlineLevel="2" collapsed="1" x14ac:dyDescent="0.25">
      <c r="A51" s="357"/>
      <c r="B51" s="356"/>
      <c r="C51" s="272" t="s">
        <v>281</v>
      </c>
      <c r="D51" s="361"/>
      <c r="E51" s="351"/>
      <c r="F51" s="354"/>
      <c r="G51" s="272"/>
      <c r="H51" s="272"/>
      <c r="I51" s="283"/>
      <c r="J51" s="282">
        <v>183016.12</v>
      </c>
    </row>
    <row r="52" spans="1:10" ht="27" hidden="1" outlineLevel="1" collapsed="1" x14ac:dyDescent="0.25">
      <c r="A52" s="357"/>
      <c r="B52" s="356"/>
      <c r="C52" s="271" t="s">
        <v>301</v>
      </c>
      <c r="D52" s="360" t="s">
        <v>302</v>
      </c>
      <c r="E52" s="351"/>
      <c r="F52" s="354"/>
      <c r="G52" s="271" t="s">
        <v>281</v>
      </c>
      <c r="H52" s="271" t="s">
        <v>281</v>
      </c>
      <c r="I52" s="287">
        <v>16800</v>
      </c>
      <c r="J52" s="287">
        <v>113387.96</v>
      </c>
    </row>
    <row r="53" spans="1:10" hidden="1" outlineLevel="2" collapsed="1" x14ac:dyDescent="0.25">
      <c r="A53" s="357"/>
      <c r="B53" s="356"/>
      <c r="C53" s="272" t="s">
        <v>281</v>
      </c>
      <c r="D53" s="361"/>
      <c r="E53" s="351"/>
      <c r="F53" s="354"/>
      <c r="G53" s="272"/>
      <c r="H53" s="272"/>
      <c r="I53" s="283"/>
      <c r="J53" s="282">
        <v>113387.96</v>
      </c>
    </row>
    <row r="54" spans="1:10" ht="27" hidden="1" outlineLevel="1" collapsed="1" x14ac:dyDescent="0.25">
      <c r="A54" s="357"/>
      <c r="B54" s="356"/>
      <c r="C54" s="271" t="s">
        <v>295</v>
      </c>
      <c r="D54" s="360" t="s">
        <v>296</v>
      </c>
      <c r="E54" s="351"/>
      <c r="F54" s="354"/>
      <c r="G54" s="271" t="s">
        <v>281</v>
      </c>
      <c r="H54" s="271" t="s">
        <v>281</v>
      </c>
      <c r="I54" s="287">
        <v>327433.21999999997</v>
      </c>
      <c r="J54" s="287">
        <v>1876886.59</v>
      </c>
    </row>
    <row r="55" spans="1:10" hidden="1" outlineLevel="1" collapsed="1" x14ac:dyDescent="0.25">
      <c r="A55" s="358"/>
      <c r="B55" s="359"/>
      <c r="C55" s="272" t="s">
        <v>281</v>
      </c>
      <c r="D55" s="361"/>
      <c r="E55" s="351"/>
      <c r="F55" s="354"/>
      <c r="G55" s="272"/>
      <c r="H55" s="272"/>
      <c r="I55" s="283"/>
      <c r="J55" s="282">
        <v>1876886.59</v>
      </c>
    </row>
    <row r="56" spans="1:10" x14ac:dyDescent="0.25">
      <c r="A56" s="350" t="s">
        <v>19</v>
      </c>
      <c r="B56" s="351"/>
      <c r="C56" s="269" t="s">
        <v>281</v>
      </c>
      <c r="D56" s="352" t="s">
        <v>281</v>
      </c>
      <c r="E56" s="351"/>
      <c r="F56" s="351"/>
      <c r="G56" s="284" t="s">
        <v>281</v>
      </c>
      <c r="H56" s="284" t="s">
        <v>281</v>
      </c>
      <c r="I56" s="277">
        <v>327433.21999999997</v>
      </c>
      <c r="J56" s="277">
        <v>1876886.59</v>
      </c>
    </row>
    <row r="57" spans="1:10" ht="1.9" customHeight="1" x14ac:dyDescent="0.25"/>
    <row r="58" spans="1:10" ht="8.25" customHeight="1" x14ac:dyDescent="0.25"/>
    <row r="59" spans="1:10" ht="0" hidden="1" customHeight="1" x14ac:dyDescent="0.25"/>
  </sheetData>
  <mergeCells count="60">
    <mergeCell ref="A2:J2"/>
    <mergeCell ref="A4:J4"/>
    <mergeCell ref="A6:J6"/>
    <mergeCell ref="A10:J10"/>
    <mergeCell ref="A12:B12"/>
    <mergeCell ref="C12:E12"/>
    <mergeCell ref="A13:B13"/>
    <mergeCell ref="C13:E13"/>
    <mergeCell ref="A14:B14"/>
    <mergeCell ref="C14:E14"/>
    <mergeCell ref="A15:B15"/>
    <mergeCell ref="C15:E15"/>
    <mergeCell ref="A16:B16"/>
    <mergeCell ref="C16:E16"/>
    <mergeCell ref="A17:B17"/>
    <mergeCell ref="C17:E17"/>
    <mergeCell ref="A18:B18"/>
    <mergeCell ref="C18:E18"/>
    <mergeCell ref="A32:B32"/>
    <mergeCell ref="C32:F32"/>
    <mergeCell ref="A20:J20"/>
    <mergeCell ref="A22:B22"/>
    <mergeCell ref="C22:F22"/>
    <mergeCell ref="A23:B23"/>
    <mergeCell ref="C23:F23"/>
    <mergeCell ref="A25:J25"/>
    <mergeCell ref="A27:B27"/>
    <mergeCell ref="C27:F27"/>
    <mergeCell ref="A28:B28"/>
    <mergeCell ref="D28:F28"/>
    <mergeCell ref="A30:J30"/>
    <mergeCell ref="A44:B44"/>
    <mergeCell ref="C44:F44"/>
    <mergeCell ref="A33:B33"/>
    <mergeCell ref="D33:F33"/>
    <mergeCell ref="A35:J35"/>
    <mergeCell ref="A37:B37"/>
    <mergeCell ref="C37:F37"/>
    <mergeCell ref="A38:B38"/>
    <mergeCell ref="C38:F38"/>
    <mergeCell ref="A39:B39"/>
    <mergeCell ref="D39:F39"/>
    <mergeCell ref="A40:B40"/>
    <mergeCell ref="C40:F40"/>
    <mergeCell ref="A42:J42"/>
    <mergeCell ref="A56:B56"/>
    <mergeCell ref="D56:F56"/>
    <mergeCell ref="A45:B45"/>
    <mergeCell ref="C45:F45"/>
    <mergeCell ref="A46:B5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3DF0-72A0-400B-9BA6-88FCD6C25AE9}">
  <sheetPr>
    <outlinePr summaryBelow="0" summaryRight="0"/>
  </sheetPr>
  <dimension ref="A1:I265"/>
  <sheetViews>
    <sheetView showGridLines="0" view="pageBreakPreview" zoomScaleNormal="100" zoomScaleSheetLayoutView="100" workbookViewId="0">
      <pane ySplit="7" topLeftCell="A130" activePane="bottomLeft" state="frozen"/>
      <selection activeCell="A46" sqref="A46"/>
      <selection pane="bottomLeft" activeCell="W213" sqref="W213"/>
    </sheetView>
  </sheetViews>
  <sheetFormatPr defaultColWidth="9.140625" defaultRowHeight="15" outlineLevelRow="1" x14ac:dyDescent="0.25"/>
  <cols>
    <col min="1" max="1" width="0.7109375" style="268" customWidth="1"/>
    <col min="2" max="2" width="10.28515625" style="268" customWidth="1"/>
    <col min="3" max="3" width="6.85546875" style="268" customWidth="1"/>
    <col min="4" max="4" width="8.42578125" style="268" customWidth="1"/>
    <col min="5" max="5" width="23.140625" style="268" customWidth="1"/>
    <col min="6" max="8" width="12.28515625" style="268" customWidth="1"/>
    <col min="9" max="9" width="13.7109375" style="268" customWidth="1"/>
    <col min="10" max="16384" width="9.140625" style="268"/>
  </cols>
  <sheetData>
    <row r="1" spans="1:9" ht="0.95" customHeight="1" x14ac:dyDescent="0.25"/>
    <row r="2" spans="1:9" ht="23.25" customHeight="1" x14ac:dyDescent="0.25">
      <c r="A2" s="344" t="s">
        <v>226</v>
      </c>
      <c r="B2" s="349"/>
      <c r="C2" s="349"/>
      <c r="D2" s="349"/>
      <c r="E2" s="349"/>
      <c r="F2" s="349"/>
      <c r="G2" s="349"/>
      <c r="H2" s="349"/>
      <c r="I2" s="349"/>
    </row>
    <row r="3" spans="1:9" ht="6" customHeight="1" x14ac:dyDescent="0.25"/>
    <row r="4" spans="1:9" ht="21.2" customHeight="1" x14ac:dyDescent="0.25">
      <c r="A4" s="346" t="s">
        <v>303</v>
      </c>
      <c r="B4" s="370"/>
      <c r="C4" s="370"/>
      <c r="D4" s="370"/>
      <c r="E4" s="370"/>
      <c r="F4" s="370"/>
      <c r="G4" s="370"/>
      <c r="H4" s="370"/>
      <c r="I4" s="370"/>
    </row>
    <row r="5" spans="1:9" ht="3" customHeight="1" x14ac:dyDescent="0.25"/>
    <row r="6" spans="1:9" ht="19.899999999999999" customHeight="1" x14ac:dyDescent="0.25">
      <c r="A6" s="348" t="s">
        <v>1512</v>
      </c>
      <c r="B6" s="349"/>
      <c r="C6" s="349"/>
      <c r="D6" s="349"/>
      <c r="E6" s="349"/>
      <c r="F6" s="349"/>
      <c r="G6" s="349"/>
      <c r="H6" s="349"/>
      <c r="I6" s="349"/>
    </row>
    <row r="7" spans="1:9" ht="16.149999999999999" customHeight="1" x14ac:dyDescent="0.25"/>
    <row r="8" spans="1:9" ht="4.7" customHeight="1" x14ac:dyDescent="0.25"/>
    <row r="9" spans="1:9" ht="9.4" customHeight="1" x14ac:dyDescent="0.25"/>
    <row r="10" spans="1:9" ht="21.6" customHeight="1" x14ac:dyDescent="0.25">
      <c r="A10" s="365" t="s">
        <v>285</v>
      </c>
      <c r="B10" s="349"/>
      <c r="C10" s="349"/>
      <c r="D10" s="349"/>
      <c r="E10" s="349"/>
      <c r="F10" s="349"/>
      <c r="G10" s="349"/>
      <c r="H10" s="349"/>
      <c r="I10" s="349"/>
    </row>
    <row r="11" spans="1:9" ht="5.0999999999999996" customHeight="1" x14ac:dyDescent="0.25"/>
    <row r="12" spans="1:9" x14ac:dyDescent="0.25">
      <c r="A12" s="362" t="s">
        <v>286</v>
      </c>
      <c r="B12" s="359"/>
      <c r="C12" s="363" t="s">
        <v>13</v>
      </c>
      <c r="D12" s="364"/>
      <c r="E12" s="359"/>
      <c r="F12" s="279" t="s">
        <v>287</v>
      </c>
      <c r="G12" s="279" t="s">
        <v>288</v>
      </c>
      <c r="H12" s="279" t="s">
        <v>269</v>
      </c>
      <c r="I12" s="279" t="s">
        <v>270</v>
      </c>
    </row>
    <row r="13" spans="1:9" collapsed="1" x14ac:dyDescent="0.25">
      <c r="A13" s="353" t="s">
        <v>304</v>
      </c>
      <c r="B13" s="354"/>
      <c r="C13" s="353" t="s">
        <v>305</v>
      </c>
      <c r="D13" s="351"/>
      <c r="E13" s="354"/>
      <c r="F13" s="280">
        <v>32919.300000000003</v>
      </c>
      <c r="G13" s="280">
        <v>29563.48</v>
      </c>
      <c r="H13" s="280">
        <v>62482.78</v>
      </c>
      <c r="I13" s="280">
        <v>205805</v>
      </c>
    </row>
    <row r="14" spans="1:9" ht="27" hidden="1" outlineLevel="1" collapsed="1" x14ac:dyDescent="0.25">
      <c r="A14" s="355" t="s">
        <v>281</v>
      </c>
      <c r="B14" s="359"/>
      <c r="C14" s="272" t="s">
        <v>306</v>
      </c>
      <c r="D14" s="361" t="s">
        <v>307</v>
      </c>
      <c r="E14" s="354"/>
      <c r="F14" s="282">
        <v>32919.300000000003</v>
      </c>
      <c r="G14" s="282">
        <v>29563.48</v>
      </c>
      <c r="H14" s="282">
        <v>62482.78</v>
      </c>
      <c r="I14" s="282">
        <v>205805</v>
      </c>
    </row>
    <row r="15" spans="1:9" collapsed="1" x14ac:dyDescent="0.25">
      <c r="A15" s="353" t="s">
        <v>308</v>
      </c>
      <c r="B15" s="354"/>
      <c r="C15" s="353" t="s">
        <v>309</v>
      </c>
      <c r="D15" s="351"/>
      <c r="E15" s="354"/>
      <c r="F15" s="280">
        <v>2250</v>
      </c>
      <c r="G15" s="280">
        <v>-1530</v>
      </c>
      <c r="H15" s="280">
        <v>720</v>
      </c>
      <c r="I15" s="280">
        <v>5760</v>
      </c>
    </row>
    <row r="16" spans="1:9" ht="27" hidden="1" outlineLevel="1" collapsed="1" x14ac:dyDescent="0.25">
      <c r="A16" s="355" t="s">
        <v>281</v>
      </c>
      <c r="B16" s="356"/>
      <c r="C16" s="272" t="s">
        <v>323</v>
      </c>
      <c r="D16" s="361" t="s">
        <v>324</v>
      </c>
      <c r="E16" s="354"/>
      <c r="F16" s="282">
        <v>2250</v>
      </c>
      <c r="G16" s="282">
        <v>-2250</v>
      </c>
      <c r="H16" s="282">
        <v>0</v>
      </c>
      <c r="I16" s="282">
        <v>4750</v>
      </c>
    </row>
    <row r="17" spans="1:9" ht="27" hidden="1" outlineLevel="1" collapsed="1" x14ac:dyDescent="0.25">
      <c r="A17" s="358"/>
      <c r="B17" s="359"/>
      <c r="C17" s="272" t="s">
        <v>310</v>
      </c>
      <c r="D17" s="361" t="s">
        <v>311</v>
      </c>
      <c r="E17" s="354"/>
      <c r="F17" s="283"/>
      <c r="G17" s="282">
        <v>720</v>
      </c>
      <c r="H17" s="282">
        <v>720</v>
      </c>
      <c r="I17" s="282">
        <v>1010</v>
      </c>
    </row>
    <row r="18" spans="1:9" collapsed="1" x14ac:dyDescent="0.25">
      <c r="A18" s="353" t="s">
        <v>1116</v>
      </c>
      <c r="B18" s="354"/>
      <c r="C18" s="353" t="s">
        <v>1117</v>
      </c>
      <c r="D18" s="351"/>
      <c r="E18" s="354"/>
      <c r="F18" s="281"/>
      <c r="G18" s="280">
        <v>0</v>
      </c>
      <c r="H18" s="280">
        <v>0</v>
      </c>
      <c r="I18" s="280">
        <v>8999.1</v>
      </c>
    </row>
    <row r="19" spans="1:9" hidden="1" outlineLevel="1" collapsed="1" x14ac:dyDescent="0.25">
      <c r="A19" s="355" t="s">
        <v>281</v>
      </c>
      <c r="B19" s="359"/>
      <c r="C19" s="272" t="s">
        <v>1118</v>
      </c>
      <c r="D19" s="361" t="s">
        <v>1119</v>
      </c>
      <c r="E19" s="354"/>
      <c r="F19" s="283"/>
      <c r="G19" s="282">
        <v>0</v>
      </c>
      <c r="H19" s="282">
        <v>0</v>
      </c>
      <c r="I19" s="282">
        <v>8999.1</v>
      </c>
    </row>
    <row r="20" spans="1:9" collapsed="1" x14ac:dyDescent="0.25">
      <c r="A20" s="353" t="s">
        <v>312</v>
      </c>
      <c r="B20" s="354"/>
      <c r="C20" s="353" t="s">
        <v>313</v>
      </c>
      <c r="D20" s="351"/>
      <c r="E20" s="354"/>
      <c r="F20" s="281"/>
      <c r="G20" s="280">
        <v>7150</v>
      </c>
      <c r="H20" s="280">
        <v>7150</v>
      </c>
      <c r="I20" s="280">
        <v>63500</v>
      </c>
    </row>
    <row r="21" spans="1:9" ht="27" hidden="1" outlineLevel="1" collapsed="1" x14ac:dyDescent="0.25">
      <c r="A21" s="355" t="s">
        <v>281</v>
      </c>
      <c r="B21" s="356"/>
      <c r="C21" s="272" t="s">
        <v>1241</v>
      </c>
      <c r="D21" s="361" t="s">
        <v>1242</v>
      </c>
      <c r="E21" s="354"/>
      <c r="F21" s="283"/>
      <c r="G21" s="283"/>
      <c r="H21" s="282">
        <v>0</v>
      </c>
      <c r="I21" s="282">
        <v>25500</v>
      </c>
    </row>
    <row r="22" spans="1:9" ht="27" hidden="1" outlineLevel="1" collapsed="1" x14ac:dyDescent="0.25">
      <c r="A22" s="357"/>
      <c r="B22" s="356"/>
      <c r="C22" s="272" t="s">
        <v>314</v>
      </c>
      <c r="D22" s="361" t="s">
        <v>1429</v>
      </c>
      <c r="E22" s="354"/>
      <c r="F22" s="283"/>
      <c r="G22" s="282">
        <v>7150</v>
      </c>
      <c r="H22" s="282">
        <v>7150</v>
      </c>
      <c r="I22" s="282">
        <v>33000</v>
      </c>
    </row>
    <row r="23" spans="1:9" hidden="1" outlineLevel="1" collapsed="1" x14ac:dyDescent="0.25">
      <c r="A23" s="358"/>
      <c r="B23" s="359"/>
      <c r="C23" s="272" t="s">
        <v>315</v>
      </c>
      <c r="D23" s="361" t="s">
        <v>316</v>
      </c>
      <c r="E23" s="354"/>
      <c r="F23" s="283"/>
      <c r="G23" s="283"/>
      <c r="H23" s="282">
        <v>0</v>
      </c>
      <c r="I23" s="282">
        <v>5000</v>
      </c>
    </row>
    <row r="24" spans="1:9" collapsed="1" x14ac:dyDescent="0.25">
      <c r="A24" s="353" t="s">
        <v>317</v>
      </c>
      <c r="B24" s="354"/>
      <c r="C24" s="353" t="s">
        <v>318</v>
      </c>
      <c r="D24" s="351"/>
      <c r="E24" s="354"/>
      <c r="F24" s="280">
        <v>56000</v>
      </c>
      <c r="G24" s="280">
        <v>20000</v>
      </c>
      <c r="H24" s="280">
        <v>76000</v>
      </c>
      <c r="I24" s="280">
        <v>410933.64</v>
      </c>
    </row>
    <row r="25" spans="1:9" ht="27" hidden="1" outlineLevel="1" collapsed="1" x14ac:dyDescent="0.25">
      <c r="A25" s="355" t="s">
        <v>281</v>
      </c>
      <c r="B25" s="359"/>
      <c r="C25" s="272" t="s">
        <v>319</v>
      </c>
      <c r="D25" s="361" t="s">
        <v>320</v>
      </c>
      <c r="E25" s="354"/>
      <c r="F25" s="282">
        <v>56000</v>
      </c>
      <c r="G25" s="282">
        <v>20000</v>
      </c>
      <c r="H25" s="282">
        <v>76000</v>
      </c>
      <c r="I25" s="282">
        <v>410933.64</v>
      </c>
    </row>
    <row r="26" spans="1:9" collapsed="1" x14ac:dyDescent="0.25">
      <c r="A26" s="353" t="s">
        <v>1513</v>
      </c>
      <c r="B26" s="354"/>
      <c r="C26" s="353" t="s">
        <v>1514</v>
      </c>
      <c r="D26" s="351"/>
      <c r="E26" s="354"/>
      <c r="F26" s="281"/>
      <c r="G26" s="280">
        <v>29175</v>
      </c>
      <c r="H26" s="280">
        <v>29175</v>
      </c>
      <c r="I26" s="280">
        <v>29175</v>
      </c>
    </row>
    <row r="27" spans="1:9" ht="27" hidden="1" outlineLevel="1" collapsed="1" x14ac:dyDescent="0.25">
      <c r="A27" s="355" t="s">
        <v>281</v>
      </c>
      <c r="B27" s="359"/>
      <c r="C27" s="272" t="s">
        <v>405</v>
      </c>
      <c r="D27" s="361" t="s">
        <v>406</v>
      </c>
      <c r="E27" s="354"/>
      <c r="F27" s="283"/>
      <c r="G27" s="282">
        <v>29175</v>
      </c>
      <c r="H27" s="282">
        <v>29175</v>
      </c>
      <c r="I27" s="282">
        <v>29175</v>
      </c>
    </row>
    <row r="28" spans="1:9" collapsed="1" x14ac:dyDescent="0.25">
      <c r="A28" s="353" t="s">
        <v>321</v>
      </c>
      <c r="B28" s="354"/>
      <c r="C28" s="353" t="s">
        <v>322</v>
      </c>
      <c r="D28" s="351"/>
      <c r="E28" s="354"/>
      <c r="F28" s="280">
        <v>13323.3</v>
      </c>
      <c r="G28" s="280">
        <v>26897.77</v>
      </c>
      <c r="H28" s="280">
        <v>40221.07</v>
      </c>
      <c r="I28" s="280">
        <v>80556.69</v>
      </c>
    </row>
    <row r="29" spans="1:9" ht="27" hidden="1" outlineLevel="1" collapsed="1" x14ac:dyDescent="0.25">
      <c r="A29" s="355" t="s">
        <v>281</v>
      </c>
      <c r="B29" s="356"/>
      <c r="C29" s="272" t="s">
        <v>323</v>
      </c>
      <c r="D29" s="361" t="s">
        <v>324</v>
      </c>
      <c r="E29" s="354"/>
      <c r="F29" s="282">
        <v>440</v>
      </c>
      <c r="G29" s="282">
        <v>-122</v>
      </c>
      <c r="H29" s="282">
        <v>318</v>
      </c>
      <c r="I29" s="282">
        <v>4233</v>
      </c>
    </row>
    <row r="30" spans="1:9" ht="27" hidden="1" outlineLevel="1" collapsed="1" x14ac:dyDescent="0.25">
      <c r="A30" s="357"/>
      <c r="B30" s="356"/>
      <c r="C30" s="272" t="s">
        <v>325</v>
      </c>
      <c r="D30" s="361" t="s">
        <v>326</v>
      </c>
      <c r="E30" s="354"/>
      <c r="F30" s="283"/>
      <c r="G30" s="283"/>
      <c r="H30" s="282">
        <v>0</v>
      </c>
      <c r="I30" s="282">
        <v>600</v>
      </c>
    </row>
    <row r="31" spans="1:9" ht="27" hidden="1" outlineLevel="1" collapsed="1" x14ac:dyDescent="0.25">
      <c r="A31" s="357"/>
      <c r="B31" s="356"/>
      <c r="C31" s="272" t="s">
        <v>327</v>
      </c>
      <c r="D31" s="361" t="s">
        <v>328</v>
      </c>
      <c r="E31" s="354"/>
      <c r="F31" s="282">
        <v>120</v>
      </c>
      <c r="G31" s="283"/>
      <c r="H31" s="282">
        <v>120</v>
      </c>
      <c r="I31" s="282">
        <v>820</v>
      </c>
    </row>
    <row r="32" spans="1:9" hidden="1" outlineLevel="1" collapsed="1" x14ac:dyDescent="0.25">
      <c r="A32" s="357"/>
      <c r="B32" s="356"/>
      <c r="C32" s="272" t="s">
        <v>329</v>
      </c>
      <c r="D32" s="361" t="s">
        <v>330</v>
      </c>
      <c r="E32" s="354"/>
      <c r="F32" s="282">
        <v>12763.3</v>
      </c>
      <c r="G32" s="282">
        <v>27019.77</v>
      </c>
      <c r="H32" s="282">
        <v>39783.07</v>
      </c>
      <c r="I32" s="282">
        <v>68223.69</v>
      </c>
    </row>
    <row r="33" spans="1:9" ht="27" hidden="1" outlineLevel="1" collapsed="1" x14ac:dyDescent="0.25">
      <c r="A33" s="358"/>
      <c r="B33" s="359"/>
      <c r="C33" s="272" t="s">
        <v>1219</v>
      </c>
      <c r="D33" s="361" t="s">
        <v>1220</v>
      </c>
      <c r="E33" s="354"/>
      <c r="F33" s="283"/>
      <c r="G33" s="283"/>
      <c r="H33" s="282">
        <v>0</v>
      </c>
      <c r="I33" s="282">
        <v>6680</v>
      </c>
    </row>
    <row r="34" spans="1:9" collapsed="1" x14ac:dyDescent="0.25">
      <c r="A34" s="353" t="s">
        <v>331</v>
      </c>
      <c r="B34" s="354"/>
      <c r="C34" s="353" t="s">
        <v>332</v>
      </c>
      <c r="D34" s="351"/>
      <c r="E34" s="354"/>
      <c r="F34" s="280">
        <v>10128</v>
      </c>
      <c r="G34" s="280">
        <v>-2768</v>
      </c>
      <c r="H34" s="280">
        <v>7360</v>
      </c>
      <c r="I34" s="280">
        <v>75164.399999999994</v>
      </c>
    </row>
    <row r="35" spans="1:9" ht="27" hidden="1" outlineLevel="1" collapsed="1" x14ac:dyDescent="0.25">
      <c r="A35" s="355" t="s">
        <v>281</v>
      </c>
      <c r="B35" s="356"/>
      <c r="C35" s="272" t="s">
        <v>333</v>
      </c>
      <c r="D35" s="361" t="s">
        <v>334</v>
      </c>
      <c r="E35" s="354"/>
      <c r="F35" s="282">
        <v>5520</v>
      </c>
      <c r="G35" s="282">
        <v>1840</v>
      </c>
      <c r="H35" s="282">
        <v>7360</v>
      </c>
      <c r="I35" s="282">
        <v>41630</v>
      </c>
    </row>
    <row r="36" spans="1:9" ht="27" hidden="1" outlineLevel="1" collapsed="1" x14ac:dyDescent="0.25">
      <c r="A36" s="357"/>
      <c r="B36" s="356"/>
      <c r="C36" s="272" t="s">
        <v>335</v>
      </c>
      <c r="D36" s="361" t="s">
        <v>336</v>
      </c>
      <c r="E36" s="354"/>
      <c r="F36" s="283"/>
      <c r="G36" s="283"/>
      <c r="H36" s="282">
        <v>0</v>
      </c>
      <c r="I36" s="282">
        <v>8400</v>
      </c>
    </row>
    <row r="37" spans="1:9" ht="27" hidden="1" outlineLevel="1" collapsed="1" x14ac:dyDescent="0.25">
      <c r="A37" s="358"/>
      <c r="B37" s="359"/>
      <c r="C37" s="272" t="s">
        <v>337</v>
      </c>
      <c r="D37" s="361" t="s">
        <v>338</v>
      </c>
      <c r="E37" s="354"/>
      <c r="F37" s="282">
        <v>4608</v>
      </c>
      <c r="G37" s="282">
        <v>-4608</v>
      </c>
      <c r="H37" s="282">
        <v>0</v>
      </c>
      <c r="I37" s="282">
        <v>25134.400000000001</v>
      </c>
    </row>
    <row r="38" spans="1:9" collapsed="1" x14ac:dyDescent="0.25">
      <c r="A38" s="353" t="s">
        <v>339</v>
      </c>
      <c r="B38" s="354"/>
      <c r="C38" s="353" t="s">
        <v>340</v>
      </c>
      <c r="D38" s="351"/>
      <c r="E38" s="354"/>
      <c r="F38" s="280">
        <v>33264</v>
      </c>
      <c r="G38" s="280">
        <v>-28080</v>
      </c>
      <c r="H38" s="280">
        <v>5184</v>
      </c>
      <c r="I38" s="280">
        <v>160963.4</v>
      </c>
    </row>
    <row r="39" spans="1:9" ht="27" hidden="1" outlineLevel="1" collapsed="1" x14ac:dyDescent="0.25">
      <c r="A39" s="355" t="s">
        <v>281</v>
      </c>
      <c r="B39" s="356"/>
      <c r="C39" s="272" t="s">
        <v>323</v>
      </c>
      <c r="D39" s="361" t="s">
        <v>324</v>
      </c>
      <c r="E39" s="354"/>
      <c r="F39" s="283"/>
      <c r="G39" s="283"/>
      <c r="H39" s="282">
        <v>0</v>
      </c>
      <c r="I39" s="282">
        <v>1600</v>
      </c>
    </row>
    <row r="40" spans="1:9" ht="27" hidden="1" outlineLevel="1" collapsed="1" x14ac:dyDescent="0.25">
      <c r="A40" s="357"/>
      <c r="B40" s="356"/>
      <c r="C40" s="272" t="s">
        <v>341</v>
      </c>
      <c r="D40" s="361" t="s">
        <v>342</v>
      </c>
      <c r="E40" s="354"/>
      <c r="F40" s="283"/>
      <c r="G40" s="283"/>
      <c r="H40" s="282">
        <v>0</v>
      </c>
      <c r="I40" s="282">
        <v>23379</v>
      </c>
    </row>
    <row r="41" spans="1:9" hidden="1" outlineLevel="1" collapsed="1" x14ac:dyDescent="0.25">
      <c r="A41" s="357"/>
      <c r="B41" s="356"/>
      <c r="C41" s="272" t="s">
        <v>329</v>
      </c>
      <c r="D41" s="361" t="s">
        <v>330</v>
      </c>
      <c r="E41" s="354"/>
      <c r="F41" s="282">
        <v>25200</v>
      </c>
      <c r="G41" s="282">
        <v>-25200</v>
      </c>
      <c r="H41" s="282">
        <v>0</v>
      </c>
      <c r="I41" s="282">
        <v>69300</v>
      </c>
    </row>
    <row r="42" spans="1:9" ht="27" hidden="1" outlineLevel="1" collapsed="1" x14ac:dyDescent="0.25">
      <c r="A42" s="357"/>
      <c r="B42" s="356"/>
      <c r="C42" s="272" t="s">
        <v>310</v>
      </c>
      <c r="D42" s="361" t="s">
        <v>311</v>
      </c>
      <c r="E42" s="354"/>
      <c r="F42" s="283"/>
      <c r="G42" s="283"/>
      <c r="H42" s="282">
        <v>0</v>
      </c>
      <c r="I42" s="282">
        <v>720</v>
      </c>
    </row>
    <row r="43" spans="1:9" ht="27" hidden="1" outlineLevel="1" collapsed="1" x14ac:dyDescent="0.25">
      <c r="A43" s="357"/>
      <c r="B43" s="356"/>
      <c r="C43" s="272" t="s">
        <v>343</v>
      </c>
      <c r="D43" s="361" t="s">
        <v>344</v>
      </c>
      <c r="E43" s="354"/>
      <c r="F43" s="283"/>
      <c r="G43" s="283"/>
      <c r="H43" s="282">
        <v>0</v>
      </c>
      <c r="I43" s="282">
        <v>26000</v>
      </c>
    </row>
    <row r="44" spans="1:9" ht="27" hidden="1" outlineLevel="1" collapsed="1" x14ac:dyDescent="0.25">
      <c r="A44" s="358"/>
      <c r="B44" s="359"/>
      <c r="C44" s="272" t="s">
        <v>337</v>
      </c>
      <c r="D44" s="361" t="s">
        <v>338</v>
      </c>
      <c r="E44" s="354"/>
      <c r="F44" s="282">
        <v>8064</v>
      </c>
      <c r="G44" s="282">
        <v>-2880</v>
      </c>
      <c r="H44" s="282">
        <v>5184</v>
      </c>
      <c r="I44" s="282">
        <v>39964.400000000001</v>
      </c>
    </row>
    <row r="45" spans="1:9" collapsed="1" x14ac:dyDescent="0.25">
      <c r="A45" s="353" t="s">
        <v>345</v>
      </c>
      <c r="B45" s="354"/>
      <c r="C45" s="353" t="s">
        <v>346</v>
      </c>
      <c r="D45" s="351"/>
      <c r="E45" s="354"/>
      <c r="F45" s="280">
        <v>46950</v>
      </c>
      <c r="G45" s="280">
        <v>-8394</v>
      </c>
      <c r="H45" s="280">
        <v>38556</v>
      </c>
      <c r="I45" s="280">
        <v>213738.5</v>
      </c>
    </row>
    <row r="46" spans="1:9" ht="27" hidden="1" outlineLevel="1" collapsed="1" x14ac:dyDescent="0.25">
      <c r="A46" s="355" t="s">
        <v>281</v>
      </c>
      <c r="B46" s="359"/>
      <c r="C46" s="272" t="s">
        <v>347</v>
      </c>
      <c r="D46" s="361" t="s">
        <v>348</v>
      </c>
      <c r="E46" s="354"/>
      <c r="F46" s="282">
        <v>46950</v>
      </c>
      <c r="G46" s="282">
        <v>-8394</v>
      </c>
      <c r="H46" s="282">
        <v>38556</v>
      </c>
      <c r="I46" s="282">
        <v>213738.5</v>
      </c>
    </row>
    <row r="47" spans="1:9" collapsed="1" x14ac:dyDescent="0.25">
      <c r="A47" s="353" t="s">
        <v>349</v>
      </c>
      <c r="B47" s="354"/>
      <c r="C47" s="353" t="s">
        <v>350</v>
      </c>
      <c r="D47" s="351"/>
      <c r="E47" s="354"/>
      <c r="F47" s="280">
        <v>56885.21</v>
      </c>
      <c r="G47" s="280">
        <v>25316.82</v>
      </c>
      <c r="H47" s="280">
        <v>82202.03</v>
      </c>
      <c r="I47" s="280">
        <v>259482.04</v>
      </c>
    </row>
    <row r="48" spans="1:9" ht="27" hidden="1" outlineLevel="1" collapsed="1" x14ac:dyDescent="0.25">
      <c r="A48" s="355" t="s">
        <v>281</v>
      </c>
      <c r="B48" s="356"/>
      <c r="C48" s="272" t="s">
        <v>323</v>
      </c>
      <c r="D48" s="361" t="s">
        <v>324</v>
      </c>
      <c r="E48" s="354"/>
      <c r="F48" s="283"/>
      <c r="G48" s="283"/>
      <c r="H48" s="282">
        <v>0</v>
      </c>
      <c r="I48" s="282">
        <v>8600</v>
      </c>
    </row>
    <row r="49" spans="1:9" ht="27" hidden="1" outlineLevel="1" collapsed="1" x14ac:dyDescent="0.25">
      <c r="A49" s="357"/>
      <c r="B49" s="356"/>
      <c r="C49" s="272" t="s">
        <v>1120</v>
      </c>
      <c r="D49" s="361" t="s">
        <v>1121</v>
      </c>
      <c r="E49" s="354"/>
      <c r="F49" s="283"/>
      <c r="G49" s="282">
        <v>0</v>
      </c>
      <c r="H49" s="282">
        <v>0</v>
      </c>
      <c r="I49" s="282">
        <v>12000</v>
      </c>
    </row>
    <row r="50" spans="1:9" ht="27" hidden="1" outlineLevel="1" collapsed="1" x14ac:dyDescent="0.25">
      <c r="A50" s="357"/>
      <c r="B50" s="356"/>
      <c r="C50" s="272" t="s">
        <v>1306</v>
      </c>
      <c r="D50" s="361" t="s">
        <v>1307</v>
      </c>
      <c r="E50" s="354"/>
      <c r="F50" s="283"/>
      <c r="G50" s="283"/>
      <c r="H50" s="282">
        <v>0</v>
      </c>
      <c r="I50" s="282">
        <v>460</v>
      </c>
    </row>
    <row r="51" spans="1:9" ht="27" hidden="1" outlineLevel="1" collapsed="1" x14ac:dyDescent="0.25">
      <c r="A51" s="357"/>
      <c r="B51" s="356"/>
      <c r="C51" s="272" t="s">
        <v>335</v>
      </c>
      <c r="D51" s="361" t="s">
        <v>336</v>
      </c>
      <c r="E51" s="354"/>
      <c r="F51" s="282">
        <v>39796</v>
      </c>
      <c r="G51" s="282">
        <v>13924</v>
      </c>
      <c r="H51" s="282">
        <v>53720</v>
      </c>
      <c r="I51" s="282">
        <v>206145</v>
      </c>
    </row>
    <row r="52" spans="1:9" ht="27" hidden="1" outlineLevel="1" collapsed="1" x14ac:dyDescent="0.25">
      <c r="A52" s="358"/>
      <c r="B52" s="359"/>
      <c r="C52" s="272" t="s">
        <v>1430</v>
      </c>
      <c r="D52" s="361" t="s">
        <v>1431</v>
      </c>
      <c r="E52" s="354"/>
      <c r="F52" s="282">
        <v>17089.21</v>
      </c>
      <c r="G52" s="282">
        <v>11392.82</v>
      </c>
      <c r="H52" s="282">
        <v>28482.03</v>
      </c>
      <c r="I52" s="282">
        <v>32277.040000000001</v>
      </c>
    </row>
    <row r="53" spans="1:9" collapsed="1" x14ac:dyDescent="0.25">
      <c r="A53" s="353" t="s">
        <v>1243</v>
      </c>
      <c r="B53" s="354"/>
      <c r="C53" s="353" t="s">
        <v>1244</v>
      </c>
      <c r="D53" s="351"/>
      <c r="E53" s="354"/>
      <c r="F53" s="280">
        <v>9600</v>
      </c>
      <c r="G53" s="280">
        <v>-4520</v>
      </c>
      <c r="H53" s="280">
        <v>5080</v>
      </c>
      <c r="I53" s="280">
        <v>41800</v>
      </c>
    </row>
    <row r="54" spans="1:9" ht="27" hidden="1" outlineLevel="1" collapsed="1" x14ac:dyDescent="0.25">
      <c r="A54" s="355" t="s">
        <v>281</v>
      </c>
      <c r="B54" s="359"/>
      <c r="C54" s="272" t="s">
        <v>1245</v>
      </c>
      <c r="D54" s="361" t="s">
        <v>1246</v>
      </c>
      <c r="E54" s="354"/>
      <c r="F54" s="282">
        <v>9600</v>
      </c>
      <c r="G54" s="282">
        <v>-4520</v>
      </c>
      <c r="H54" s="282">
        <v>5080</v>
      </c>
      <c r="I54" s="282">
        <v>41800</v>
      </c>
    </row>
    <row r="55" spans="1:9" collapsed="1" x14ac:dyDescent="0.25">
      <c r="A55" s="353" t="s">
        <v>1247</v>
      </c>
      <c r="B55" s="354"/>
      <c r="C55" s="353" t="s">
        <v>1248</v>
      </c>
      <c r="D55" s="351"/>
      <c r="E55" s="354"/>
      <c r="F55" s="281"/>
      <c r="G55" s="280">
        <v>0</v>
      </c>
      <c r="H55" s="280">
        <v>0</v>
      </c>
      <c r="I55" s="280">
        <v>4317</v>
      </c>
    </row>
    <row r="56" spans="1:9" ht="27" hidden="1" outlineLevel="1" collapsed="1" x14ac:dyDescent="0.25">
      <c r="A56" s="355" t="s">
        <v>281</v>
      </c>
      <c r="B56" s="356"/>
      <c r="C56" s="272" t="s">
        <v>1245</v>
      </c>
      <c r="D56" s="361" t="s">
        <v>1246</v>
      </c>
      <c r="E56" s="354"/>
      <c r="F56" s="283"/>
      <c r="G56" s="283"/>
      <c r="H56" s="282">
        <v>0</v>
      </c>
      <c r="I56" s="282">
        <v>1920</v>
      </c>
    </row>
    <row r="57" spans="1:9" ht="27" hidden="1" outlineLevel="1" collapsed="1" x14ac:dyDescent="0.25">
      <c r="A57" s="358"/>
      <c r="B57" s="359"/>
      <c r="C57" s="272" t="s">
        <v>341</v>
      </c>
      <c r="D57" s="361" t="s">
        <v>342</v>
      </c>
      <c r="E57" s="354"/>
      <c r="F57" s="283"/>
      <c r="G57" s="282">
        <v>0</v>
      </c>
      <c r="H57" s="282">
        <v>0</v>
      </c>
      <c r="I57" s="282">
        <v>2397</v>
      </c>
    </row>
    <row r="58" spans="1:9" collapsed="1" x14ac:dyDescent="0.25">
      <c r="A58" s="353" t="s">
        <v>1308</v>
      </c>
      <c r="B58" s="354"/>
      <c r="C58" s="353" t="s">
        <v>1309</v>
      </c>
      <c r="D58" s="351"/>
      <c r="E58" s="354"/>
      <c r="F58" s="280">
        <v>43265</v>
      </c>
      <c r="G58" s="280">
        <v>74641</v>
      </c>
      <c r="H58" s="280">
        <v>117906</v>
      </c>
      <c r="I58" s="280">
        <v>263420</v>
      </c>
    </row>
    <row r="59" spans="1:9" hidden="1" outlineLevel="1" collapsed="1" x14ac:dyDescent="0.25">
      <c r="A59" s="355" t="s">
        <v>281</v>
      </c>
      <c r="B59" s="356"/>
      <c r="C59" s="272" t="s">
        <v>1310</v>
      </c>
      <c r="D59" s="361" t="s">
        <v>1311</v>
      </c>
      <c r="E59" s="354"/>
      <c r="F59" s="282">
        <v>43265</v>
      </c>
      <c r="G59" s="282">
        <v>74641</v>
      </c>
      <c r="H59" s="282">
        <v>117906</v>
      </c>
      <c r="I59" s="282">
        <v>254470</v>
      </c>
    </row>
    <row r="60" spans="1:9" ht="27" hidden="1" outlineLevel="1" collapsed="1" x14ac:dyDescent="0.25">
      <c r="A60" s="358"/>
      <c r="B60" s="359"/>
      <c r="C60" s="272" t="s">
        <v>355</v>
      </c>
      <c r="D60" s="361" t="s">
        <v>356</v>
      </c>
      <c r="E60" s="354"/>
      <c r="F60" s="283"/>
      <c r="G60" s="283"/>
      <c r="H60" s="282">
        <v>0</v>
      </c>
      <c r="I60" s="282">
        <v>8950</v>
      </c>
    </row>
    <row r="61" spans="1:9" collapsed="1" x14ac:dyDescent="0.25">
      <c r="A61" s="353" t="s">
        <v>1312</v>
      </c>
      <c r="B61" s="354"/>
      <c r="C61" s="353" t="s">
        <v>1313</v>
      </c>
      <c r="D61" s="351"/>
      <c r="E61" s="354"/>
      <c r="F61" s="280">
        <v>24220</v>
      </c>
      <c r="G61" s="280">
        <v>2496.1999999999998</v>
      </c>
      <c r="H61" s="280">
        <v>26716.2</v>
      </c>
      <c r="I61" s="280">
        <v>57498</v>
      </c>
    </row>
    <row r="62" spans="1:9" hidden="1" outlineLevel="1" collapsed="1" x14ac:dyDescent="0.25">
      <c r="A62" s="355" t="s">
        <v>281</v>
      </c>
      <c r="B62" s="359"/>
      <c r="C62" s="272" t="s">
        <v>1118</v>
      </c>
      <c r="D62" s="361" t="s">
        <v>1119</v>
      </c>
      <c r="E62" s="354"/>
      <c r="F62" s="282">
        <v>24220</v>
      </c>
      <c r="G62" s="282">
        <v>2496.1999999999998</v>
      </c>
      <c r="H62" s="282">
        <v>26716.2</v>
      </c>
      <c r="I62" s="282">
        <v>57498</v>
      </c>
    </row>
    <row r="63" spans="1:9" collapsed="1" x14ac:dyDescent="0.25">
      <c r="A63" s="353" t="s">
        <v>1515</v>
      </c>
      <c r="B63" s="354"/>
      <c r="C63" s="353" t="s">
        <v>1516</v>
      </c>
      <c r="D63" s="351"/>
      <c r="E63" s="354"/>
      <c r="F63" s="280">
        <v>21160</v>
      </c>
      <c r="G63" s="280">
        <v>13340</v>
      </c>
      <c r="H63" s="280">
        <v>34500</v>
      </c>
      <c r="I63" s="280">
        <v>34500</v>
      </c>
    </row>
    <row r="64" spans="1:9" ht="27" hidden="1" outlineLevel="1" collapsed="1" x14ac:dyDescent="0.25">
      <c r="A64" s="355" t="s">
        <v>281</v>
      </c>
      <c r="B64" s="359"/>
      <c r="C64" s="272" t="s">
        <v>355</v>
      </c>
      <c r="D64" s="361" t="s">
        <v>356</v>
      </c>
      <c r="E64" s="354"/>
      <c r="F64" s="282">
        <v>21160</v>
      </c>
      <c r="G64" s="282">
        <v>13340</v>
      </c>
      <c r="H64" s="282">
        <v>34500</v>
      </c>
      <c r="I64" s="282">
        <v>34500</v>
      </c>
    </row>
    <row r="65" spans="1:9" collapsed="1" x14ac:dyDescent="0.25">
      <c r="A65" s="353" t="s">
        <v>351</v>
      </c>
      <c r="B65" s="354"/>
      <c r="C65" s="353" t="s">
        <v>352</v>
      </c>
      <c r="D65" s="351"/>
      <c r="E65" s="354"/>
      <c r="F65" s="280">
        <v>80628.86</v>
      </c>
      <c r="G65" s="280">
        <v>-57175.22</v>
      </c>
      <c r="H65" s="280">
        <v>23453.64</v>
      </c>
      <c r="I65" s="280">
        <v>445669.54</v>
      </c>
    </row>
    <row r="66" spans="1:9" hidden="1" outlineLevel="1" collapsed="1" x14ac:dyDescent="0.25">
      <c r="A66" s="355" t="s">
        <v>281</v>
      </c>
      <c r="B66" s="356"/>
      <c r="C66" s="272" t="s">
        <v>353</v>
      </c>
      <c r="D66" s="361" t="s">
        <v>354</v>
      </c>
      <c r="E66" s="354"/>
      <c r="F66" s="283"/>
      <c r="G66" s="282">
        <v>0</v>
      </c>
      <c r="H66" s="282">
        <v>0</v>
      </c>
      <c r="I66" s="282">
        <v>123792</v>
      </c>
    </row>
    <row r="67" spans="1:9" ht="27" hidden="1" outlineLevel="1" collapsed="1" x14ac:dyDescent="0.25">
      <c r="A67" s="357"/>
      <c r="B67" s="356"/>
      <c r="C67" s="272" t="s">
        <v>1221</v>
      </c>
      <c r="D67" s="361" t="s">
        <v>1222</v>
      </c>
      <c r="E67" s="354"/>
      <c r="F67" s="283"/>
      <c r="G67" s="283"/>
      <c r="H67" s="282">
        <v>0</v>
      </c>
      <c r="I67" s="282">
        <v>132285.6</v>
      </c>
    </row>
    <row r="68" spans="1:9" ht="27" hidden="1" outlineLevel="1" collapsed="1" x14ac:dyDescent="0.25">
      <c r="A68" s="357"/>
      <c r="B68" s="356"/>
      <c r="C68" s="272" t="s">
        <v>355</v>
      </c>
      <c r="D68" s="361" t="s">
        <v>356</v>
      </c>
      <c r="E68" s="354"/>
      <c r="F68" s="282">
        <v>79708.86</v>
      </c>
      <c r="G68" s="282">
        <v>-59180.22</v>
      </c>
      <c r="H68" s="282">
        <v>20528.64</v>
      </c>
      <c r="I68" s="282">
        <v>185378.94</v>
      </c>
    </row>
    <row r="69" spans="1:9" ht="27" hidden="1" outlineLevel="1" collapsed="1" x14ac:dyDescent="0.25">
      <c r="A69" s="357"/>
      <c r="B69" s="356"/>
      <c r="C69" s="272" t="s">
        <v>1306</v>
      </c>
      <c r="D69" s="361" t="s">
        <v>1307</v>
      </c>
      <c r="E69" s="354"/>
      <c r="F69" s="282">
        <v>920</v>
      </c>
      <c r="G69" s="282">
        <v>-920</v>
      </c>
      <c r="H69" s="282">
        <v>0</v>
      </c>
      <c r="I69" s="282">
        <v>1288</v>
      </c>
    </row>
    <row r="70" spans="1:9" ht="27" hidden="1" outlineLevel="1" collapsed="1" x14ac:dyDescent="0.25">
      <c r="A70" s="357"/>
      <c r="B70" s="356"/>
      <c r="C70" s="272" t="s">
        <v>1517</v>
      </c>
      <c r="D70" s="361" t="s">
        <v>1518</v>
      </c>
      <c r="E70" s="354"/>
      <c r="F70" s="283"/>
      <c r="G70" s="282">
        <v>2000</v>
      </c>
      <c r="H70" s="282">
        <v>2000</v>
      </c>
      <c r="I70" s="282">
        <v>2000</v>
      </c>
    </row>
    <row r="71" spans="1:9" ht="27" hidden="1" outlineLevel="1" collapsed="1" x14ac:dyDescent="0.25">
      <c r="A71" s="358"/>
      <c r="B71" s="359"/>
      <c r="C71" s="272" t="s">
        <v>1519</v>
      </c>
      <c r="D71" s="361" t="s">
        <v>1520</v>
      </c>
      <c r="E71" s="354"/>
      <c r="F71" s="283"/>
      <c r="G71" s="282">
        <v>925</v>
      </c>
      <c r="H71" s="282">
        <v>925</v>
      </c>
      <c r="I71" s="282">
        <v>925</v>
      </c>
    </row>
    <row r="72" spans="1:9" collapsed="1" x14ac:dyDescent="0.25">
      <c r="A72" s="353" t="s">
        <v>357</v>
      </c>
      <c r="B72" s="354"/>
      <c r="C72" s="353" t="s">
        <v>358</v>
      </c>
      <c r="D72" s="351"/>
      <c r="E72" s="354"/>
      <c r="F72" s="281"/>
      <c r="G72" s="281"/>
      <c r="H72" s="280">
        <v>0</v>
      </c>
      <c r="I72" s="280">
        <v>22306.58</v>
      </c>
    </row>
    <row r="73" spans="1:9" ht="27" hidden="1" outlineLevel="1" collapsed="1" x14ac:dyDescent="0.25">
      <c r="A73" s="355" t="s">
        <v>281</v>
      </c>
      <c r="B73" s="356"/>
      <c r="C73" s="272" t="s">
        <v>359</v>
      </c>
      <c r="D73" s="361" t="s">
        <v>360</v>
      </c>
      <c r="E73" s="354"/>
      <c r="F73" s="283"/>
      <c r="G73" s="283"/>
      <c r="H73" s="282">
        <v>0</v>
      </c>
      <c r="I73" s="282">
        <v>111.51</v>
      </c>
    </row>
    <row r="74" spans="1:9" hidden="1" outlineLevel="1" collapsed="1" x14ac:dyDescent="0.25">
      <c r="A74" s="357"/>
      <c r="B74" s="356"/>
      <c r="C74" s="272" t="s">
        <v>361</v>
      </c>
      <c r="D74" s="361" t="s">
        <v>362</v>
      </c>
      <c r="E74" s="354"/>
      <c r="F74" s="283"/>
      <c r="G74" s="283"/>
      <c r="H74" s="282">
        <v>0</v>
      </c>
      <c r="I74" s="282">
        <v>2700</v>
      </c>
    </row>
    <row r="75" spans="1:9" ht="27" hidden="1" outlineLevel="1" collapsed="1" x14ac:dyDescent="0.25">
      <c r="A75" s="357"/>
      <c r="B75" s="356"/>
      <c r="C75" s="272" t="s">
        <v>363</v>
      </c>
      <c r="D75" s="361" t="s">
        <v>364</v>
      </c>
      <c r="E75" s="354"/>
      <c r="F75" s="283"/>
      <c r="G75" s="283"/>
      <c r="H75" s="282">
        <v>0</v>
      </c>
      <c r="I75" s="282">
        <v>15995.07</v>
      </c>
    </row>
    <row r="76" spans="1:9" ht="27" hidden="1" outlineLevel="1" collapsed="1" x14ac:dyDescent="0.25">
      <c r="A76" s="358"/>
      <c r="B76" s="359"/>
      <c r="C76" s="272" t="s">
        <v>365</v>
      </c>
      <c r="D76" s="361" t="s">
        <v>366</v>
      </c>
      <c r="E76" s="354"/>
      <c r="F76" s="283"/>
      <c r="G76" s="283"/>
      <c r="H76" s="282">
        <v>0</v>
      </c>
      <c r="I76" s="282">
        <v>3500</v>
      </c>
    </row>
    <row r="77" spans="1:9" collapsed="1" x14ac:dyDescent="0.25">
      <c r="A77" s="353" t="s">
        <v>1521</v>
      </c>
      <c r="B77" s="354"/>
      <c r="C77" s="353" t="s">
        <v>1522</v>
      </c>
      <c r="D77" s="351"/>
      <c r="E77" s="354"/>
      <c r="F77" s="280">
        <v>7690</v>
      </c>
      <c r="G77" s="280">
        <v>38845</v>
      </c>
      <c r="H77" s="280">
        <v>46535</v>
      </c>
      <c r="I77" s="280">
        <v>46535</v>
      </c>
    </row>
    <row r="78" spans="1:9" ht="27" hidden="1" outlineLevel="1" collapsed="1" x14ac:dyDescent="0.25">
      <c r="A78" s="355" t="s">
        <v>281</v>
      </c>
      <c r="B78" s="356"/>
      <c r="C78" s="272" t="s">
        <v>1241</v>
      </c>
      <c r="D78" s="361" t="s">
        <v>1242</v>
      </c>
      <c r="E78" s="354"/>
      <c r="F78" s="283"/>
      <c r="G78" s="282">
        <v>19125</v>
      </c>
      <c r="H78" s="282">
        <v>19125</v>
      </c>
      <c r="I78" s="282">
        <v>19125</v>
      </c>
    </row>
    <row r="79" spans="1:9" ht="27" hidden="1" outlineLevel="1" collapsed="1" x14ac:dyDescent="0.25">
      <c r="A79" s="357"/>
      <c r="B79" s="356"/>
      <c r="C79" s="272" t="s">
        <v>314</v>
      </c>
      <c r="D79" s="361" t="s">
        <v>1429</v>
      </c>
      <c r="E79" s="354"/>
      <c r="F79" s="282">
        <v>7690</v>
      </c>
      <c r="G79" s="282">
        <v>16200</v>
      </c>
      <c r="H79" s="282">
        <v>23890</v>
      </c>
      <c r="I79" s="282">
        <v>23890</v>
      </c>
    </row>
    <row r="80" spans="1:9" ht="27" hidden="1" outlineLevel="1" collapsed="1" x14ac:dyDescent="0.25">
      <c r="A80" s="358"/>
      <c r="B80" s="359"/>
      <c r="C80" s="272" t="s">
        <v>383</v>
      </c>
      <c r="D80" s="361" t="s">
        <v>384</v>
      </c>
      <c r="E80" s="354"/>
      <c r="F80" s="283"/>
      <c r="G80" s="282">
        <v>3520</v>
      </c>
      <c r="H80" s="282">
        <v>3520</v>
      </c>
      <c r="I80" s="282">
        <v>3520</v>
      </c>
    </row>
    <row r="81" spans="1:9" collapsed="1" x14ac:dyDescent="0.25">
      <c r="A81" s="353" t="s">
        <v>1223</v>
      </c>
      <c r="B81" s="354"/>
      <c r="C81" s="353" t="s">
        <v>1224</v>
      </c>
      <c r="D81" s="351"/>
      <c r="E81" s="354"/>
      <c r="F81" s="281"/>
      <c r="G81" s="280">
        <v>0</v>
      </c>
      <c r="H81" s="280">
        <v>0</v>
      </c>
      <c r="I81" s="280">
        <v>10053</v>
      </c>
    </row>
    <row r="82" spans="1:9" ht="27" hidden="1" outlineLevel="1" collapsed="1" x14ac:dyDescent="0.25">
      <c r="A82" s="355" t="s">
        <v>281</v>
      </c>
      <c r="B82" s="356"/>
      <c r="C82" s="272" t="s">
        <v>1225</v>
      </c>
      <c r="D82" s="361" t="s">
        <v>1226</v>
      </c>
      <c r="E82" s="354"/>
      <c r="F82" s="283"/>
      <c r="G82" s="283"/>
      <c r="H82" s="282">
        <v>0</v>
      </c>
      <c r="I82" s="282">
        <v>7600</v>
      </c>
    </row>
    <row r="83" spans="1:9" ht="27" hidden="1" outlineLevel="1" collapsed="1" x14ac:dyDescent="0.25">
      <c r="A83" s="358"/>
      <c r="B83" s="359"/>
      <c r="C83" s="272" t="s">
        <v>1249</v>
      </c>
      <c r="D83" s="361" t="s">
        <v>1250</v>
      </c>
      <c r="E83" s="354"/>
      <c r="F83" s="283"/>
      <c r="G83" s="282">
        <v>0</v>
      </c>
      <c r="H83" s="282">
        <v>0</v>
      </c>
      <c r="I83" s="282">
        <v>2453</v>
      </c>
    </row>
    <row r="84" spans="1:9" collapsed="1" x14ac:dyDescent="0.25">
      <c r="A84" s="353" t="s">
        <v>367</v>
      </c>
      <c r="B84" s="354"/>
      <c r="C84" s="353" t="s">
        <v>368</v>
      </c>
      <c r="D84" s="351"/>
      <c r="E84" s="354"/>
      <c r="F84" s="280">
        <v>4453</v>
      </c>
      <c r="G84" s="280">
        <v>322899.20000000001</v>
      </c>
      <c r="H84" s="280">
        <v>327352.2</v>
      </c>
      <c r="I84" s="280">
        <v>1223352.52</v>
      </c>
    </row>
    <row r="85" spans="1:9" ht="27" hidden="1" outlineLevel="1" collapsed="1" x14ac:dyDescent="0.25">
      <c r="A85" s="355" t="s">
        <v>281</v>
      </c>
      <c r="B85" s="356"/>
      <c r="C85" s="272" t="s">
        <v>323</v>
      </c>
      <c r="D85" s="361" t="s">
        <v>324</v>
      </c>
      <c r="E85" s="354"/>
      <c r="F85" s="283"/>
      <c r="G85" s="282">
        <v>3750</v>
      </c>
      <c r="H85" s="282">
        <v>3750</v>
      </c>
      <c r="I85" s="282">
        <v>5320</v>
      </c>
    </row>
    <row r="86" spans="1:9" ht="27" hidden="1" outlineLevel="1" collapsed="1" x14ac:dyDescent="0.25">
      <c r="A86" s="357"/>
      <c r="B86" s="356"/>
      <c r="C86" s="272" t="s">
        <v>1432</v>
      </c>
      <c r="D86" s="361" t="s">
        <v>1433</v>
      </c>
      <c r="E86" s="354"/>
      <c r="F86" s="283"/>
      <c r="G86" s="282">
        <v>16100</v>
      </c>
      <c r="H86" s="282">
        <v>16100</v>
      </c>
      <c r="I86" s="282">
        <v>140332</v>
      </c>
    </row>
    <row r="87" spans="1:9" ht="27" hidden="1" outlineLevel="1" collapsed="1" x14ac:dyDescent="0.25">
      <c r="A87" s="357"/>
      <c r="B87" s="356"/>
      <c r="C87" s="272" t="s">
        <v>1523</v>
      </c>
      <c r="D87" s="361" t="s">
        <v>1524</v>
      </c>
      <c r="E87" s="354"/>
      <c r="F87" s="283"/>
      <c r="G87" s="282">
        <v>57018</v>
      </c>
      <c r="H87" s="282">
        <v>57018</v>
      </c>
      <c r="I87" s="282">
        <v>57018</v>
      </c>
    </row>
    <row r="88" spans="1:9" hidden="1" outlineLevel="1" collapsed="1" x14ac:dyDescent="0.25">
      <c r="A88" s="357"/>
      <c r="B88" s="356"/>
      <c r="C88" s="272" t="s">
        <v>369</v>
      </c>
      <c r="D88" s="361" t="s">
        <v>370</v>
      </c>
      <c r="E88" s="354"/>
      <c r="F88" s="283"/>
      <c r="G88" s="283"/>
      <c r="H88" s="282">
        <v>0</v>
      </c>
      <c r="I88" s="282">
        <v>840</v>
      </c>
    </row>
    <row r="89" spans="1:9" hidden="1" outlineLevel="1" collapsed="1" x14ac:dyDescent="0.25">
      <c r="A89" s="357"/>
      <c r="B89" s="356"/>
      <c r="C89" s="272" t="s">
        <v>371</v>
      </c>
      <c r="D89" s="361" t="s">
        <v>372</v>
      </c>
      <c r="E89" s="354"/>
      <c r="F89" s="283"/>
      <c r="G89" s="282">
        <v>250484.2</v>
      </c>
      <c r="H89" s="282">
        <v>250484.2</v>
      </c>
      <c r="I89" s="282">
        <v>677199.54</v>
      </c>
    </row>
    <row r="90" spans="1:9" ht="27" hidden="1" outlineLevel="1" collapsed="1" x14ac:dyDescent="0.25">
      <c r="A90" s="357"/>
      <c r="B90" s="356"/>
      <c r="C90" s="272" t="s">
        <v>1251</v>
      </c>
      <c r="D90" s="361" t="s">
        <v>1252</v>
      </c>
      <c r="E90" s="354"/>
      <c r="F90" s="283"/>
      <c r="G90" s="282">
        <v>0</v>
      </c>
      <c r="H90" s="282">
        <v>0</v>
      </c>
      <c r="I90" s="282">
        <v>139387</v>
      </c>
    </row>
    <row r="91" spans="1:9" ht="27" hidden="1" outlineLevel="1" collapsed="1" x14ac:dyDescent="0.25">
      <c r="A91" s="357"/>
      <c r="B91" s="356"/>
      <c r="C91" s="272" t="s">
        <v>373</v>
      </c>
      <c r="D91" s="361" t="s">
        <v>374</v>
      </c>
      <c r="E91" s="354"/>
      <c r="F91" s="282">
        <v>4453</v>
      </c>
      <c r="G91" s="282">
        <v>-4453</v>
      </c>
      <c r="H91" s="282">
        <v>0</v>
      </c>
      <c r="I91" s="282">
        <v>197055.98</v>
      </c>
    </row>
    <row r="92" spans="1:9" ht="27" hidden="1" outlineLevel="1" collapsed="1" x14ac:dyDescent="0.25">
      <c r="A92" s="358"/>
      <c r="B92" s="359"/>
      <c r="C92" s="272" t="s">
        <v>1434</v>
      </c>
      <c r="D92" s="361" t="s">
        <v>1435</v>
      </c>
      <c r="E92" s="354"/>
      <c r="F92" s="283"/>
      <c r="G92" s="283"/>
      <c r="H92" s="282">
        <v>0</v>
      </c>
      <c r="I92" s="282">
        <v>6200</v>
      </c>
    </row>
    <row r="93" spans="1:9" collapsed="1" x14ac:dyDescent="0.25">
      <c r="A93" s="353" t="s">
        <v>375</v>
      </c>
      <c r="B93" s="354"/>
      <c r="C93" s="353" t="s">
        <v>376</v>
      </c>
      <c r="D93" s="351"/>
      <c r="E93" s="354"/>
      <c r="F93" s="281"/>
      <c r="G93" s="281"/>
      <c r="H93" s="280">
        <v>0</v>
      </c>
      <c r="I93" s="280">
        <v>16635</v>
      </c>
    </row>
    <row r="94" spans="1:9" ht="27" hidden="1" outlineLevel="1" collapsed="1" x14ac:dyDescent="0.25">
      <c r="A94" s="355" t="s">
        <v>281</v>
      </c>
      <c r="B94" s="356"/>
      <c r="C94" s="272" t="s">
        <v>377</v>
      </c>
      <c r="D94" s="361" t="s">
        <v>378</v>
      </c>
      <c r="E94" s="354"/>
      <c r="F94" s="283"/>
      <c r="G94" s="283"/>
      <c r="H94" s="282">
        <v>0</v>
      </c>
      <c r="I94" s="282">
        <v>6835</v>
      </c>
    </row>
    <row r="95" spans="1:9" hidden="1" outlineLevel="1" collapsed="1" x14ac:dyDescent="0.25">
      <c r="A95" s="358"/>
      <c r="B95" s="359"/>
      <c r="C95" s="272" t="s">
        <v>1314</v>
      </c>
      <c r="D95" s="361" t="s">
        <v>1315</v>
      </c>
      <c r="E95" s="354"/>
      <c r="F95" s="283"/>
      <c r="G95" s="283"/>
      <c r="H95" s="282">
        <v>0</v>
      </c>
      <c r="I95" s="282">
        <v>9800</v>
      </c>
    </row>
    <row r="96" spans="1:9" collapsed="1" x14ac:dyDescent="0.25">
      <c r="A96" s="353" t="s">
        <v>1253</v>
      </c>
      <c r="B96" s="354"/>
      <c r="C96" s="353" t="s">
        <v>1254</v>
      </c>
      <c r="D96" s="351"/>
      <c r="E96" s="354"/>
      <c r="F96" s="281"/>
      <c r="G96" s="280">
        <v>0</v>
      </c>
      <c r="H96" s="280">
        <v>0</v>
      </c>
      <c r="I96" s="280">
        <v>600</v>
      </c>
    </row>
    <row r="97" spans="1:9" ht="27" hidden="1" outlineLevel="1" collapsed="1" x14ac:dyDescent="0.25">
      <c r="A97" s="355" t="s">
        <v>281</v>
      </c>
      <c r="B97" s="359"/>
      <c r="C97" s="272" t="s">
        <v>909</v>
      </c>
      <c r="D97" s="361" t="s">
        <v>910</v>
      </c>
      <c r="E97" s="354"/>
      <c r="F97" s="283"/>
      <c r="G97" s="282">
        <v>0</v>
      </c>
      <c r="H97" s="282">
        <v>0</v>
      </c>
      <c r="I97" s="282">
        <v>600</v>
      </c>
    </row>
    <row r="98" spans="1:9" collapsed="1" x14ac:dyDescent="0.25">
      <c r="A98" s="353" t="s">
        <v>379</v>
      </c>
      <c r="B98" s="354"/>
      <c r="C98" s="353" t="s">
        <v>380</v>
      </c>
      <c r="D98" s="351"/>
      <c r="E98" s="354"/>
      <c r="F98" s="280">
        <v>20651.259999999998</v>
      </c>
      <c r="G98" s="280">
        <v>30959.45</v>
      </c>
      <c r="H98" s="280">
        <v>51610.71</v>
      </c>
      <c r="I98" s="280">
        <v>227739.24</v>
      </c>
    </row>
    <row r="99" spans="1:9" ht="27" hidden="1" outlineLevel="1" collapsed="1" x14ac:dyDescent="0.25">
      <c r="A99" s="355" t="s">
        <v>281</v>
      </c>
      <c r="B99" s="356"/>
      <c r="C99" s="272" t="s">
        <v>323</v>
      </c>
      <c r="D99" s="361" t="s">
        <v>324</v>
      </c>
      <c r="E99" s="354"/>
      <c r="F99" s="282">
        <v>20651.259999999998</v>
      </c>
      <c r="G99" s="282">
        <v>29416.55</v>
      </c>
      <c r="H99" s="282">
        <v>50067.81</v>
      </c>
      <c r="I99" s="282">
        <v>184867.34</v>
      </c>
    </row>
    <row r="100" spans="1:9" ht="27" hidden="1" outlineLevel="1" collapsed="1" x14ac:dyDescent="0.25">
      <c r="A100" s="357"/>
      <c r="B100" s="356"/>
      <c r="C100" s="272" t="s">
        <v>909</v>
      </c>
      <c r="D100" s="361" t="s">
        <v>910</v>
      </c>
      <c r="E100" s="354"/>
      <c r="F100" s="283"/>
      <c r="G100" s="282">
        <v>0</v>
      </c>
      <c r="H100" s="282">
        <v>0</v>
      </c>
      <c r="I100" s="282">
        <v>1700</v>
      </c>
    </row>
    <row r="101" spans="1:9" ht="27" hidden="1" outlineLevel="1" collapsed="1" x14ac:dyDescent="0.25">
      <c r="A101" s="357"/>
      <c r="B101" s="356"/>
      <c r="C101" s="272" t="s">
        <v>381</v>
      </c>
      <c r="D101" s="361" t="s">
        <v>382</v>
      </c>
      <c r="E101" s="354"/>
      <c r="F101" s="283"/>
      <c r="G101" s="283"/>
      <c r="H101" s="282">
        <v>0</v>
      </c>
      <c r="I101" s="282">
        <v>945</v>
      </c>
    </row>
    <row r="102" spans="1:9" ht="27" hidden="1" outlineLevel="1" collapsed="1" x14ac:dyDescent="0.25">
      <c r="A102" s="357"/>
      <c r="B102" s="356"/>
      <c r="C102" s="272" t="s">
        <v>383</v>
      </c>
      <c r="D102" s="361" t="s">
        <v>384</v>
      </c>
      <c r="E102" s="354"/>
      <c r="F102" s="283"/>
      <c r="G102" s="283"/>
      <c r="H102" s="282">
        <v>0</v>
      </c>
      <c r="I102" s="282">
        <v>17582</v>
      </c>
    </row>
    <row r="103" spans="1:9" ht="27" hidden="1" outlineLevel="1" collapsed="1" x14ac:dyDescent="0.25">
      <c r="A103" s="357"/>
      <c r="B103" s="356"/>
      <c r="C103" s="272" t="s">
        <v>385</v>
      </c>
      <c r="D103" s="361" t="s">
        <v>386</v>
      </c>
      <c r="E103" s="354"/>
      <c r="F103" s="283"/>
      <c r="G103" s="283"/>
      <c r="H103" s="282">
        <v>0</v>
      </c>
      <c r="I103" s="282">
        <v>4642.5</v>
      </c>
    </row>
    <row r="104" spans="1:9" ht="27" hidden="1" outlineLevel="1" collapsed="1" x14ac:dyDescent="0.25">
      <c r="A104" s="357"/>
      <c r="B104" s="356"/>
      <c r="C104" s="272" t="s">
        <v>387</v>
      </c>
      <c r="D104" s="361" t="s">
        <v>388</v>
      </c>
      <c r="E104" s="354"/>
      <c r="F104" s="283"/>
      <c r="G104" s="283"/>
      <c r="H104" s="282">
        <v>0</v>
      </c>
      <c r="I104" s="282">
        <v>6600</v>
      </c>
    </row>
    <row r="105" spans="1:9" hidden="1" outlineLevel="1" collapsed="1" x14ac:dyDescent="0.25">
      <c r="A105" s="357"/>
      <c r="B105" s="356"/>
      <c r="C105" s="272" t="s">
        <v>1314</v>
      </c>
      <c r="D105" s="361" t="s">
        <v>1315</v>
      </c>
      <c r="E105" s="354"/>
      <c r="F105" s="283"/>
      <c r="G105" s="283"/>
      <c r="H105" s="282">
        <v>0</v>
      </c>
      <c r="I105" s="282">
        <v>5903.5</v>
      </c>
    </row>
    <row r="106" spans="1:9" ht="27" hidden="1" outlineLevel="1" collapsed="1" x14ac:dyDescent="0.25">
      <c r="A106" s="357"/>
      <c r="B106" s="356"/>
      <c r="C106" s="272" t="s">
        <v>1436</v>
      </c>
      <c r="D106" s="361" t="s">
        <v>1437</v>
      </c>
      <c r="E106" s="354"/>
      <c r="F106" s="283"/>
      <c r="G106" s="283"/>
      <c r="H106" s="282">
        <v>0</v>
      </c>
      <c r="I106" s="282">
        <v>2016</v>
      </c>
    </row>
    <row r="107" spans="1:9" ht="27" hidden="1" outlineLevel="1" collapsed="1" x14ac:dyDescent="0.25">
      <c r="A107" s="357"/>
      <c r="B107" s="356"/>
      <c r="C107" s="272" t="s">
        <v>363</v>
      </c>
      <c r="D107" s="361" t="s">
        <v>364</v>
      </c>
      <c r="E107" s="354"/>
      <c r="F107" s="283"/>
      <c r="G107" s="282">
        <v>1542.9</v>
      </c>
      <c r="H107" s="282">
        <v>1542.9</v>
      </c>
      <c r="I107" s="282">
        <v>1542.9</v>
      </c>
    </row>
    <row r="108" spans="1:9" hidden="1" outlineLevel="1" collapsed="1" x14ac:dyDescent="0.25">
      <c r="A108" s="358"/>
      <c r="B108" s="359"/>
      <c r="C108" s="272" t="s">
        <v>389</v>
      </c>
      <c r="D108" s="361" t="s">
        <v>390</v>
      </c>
      <c r="E108" s="354"/>
      <c r="F108" s="283"/>
      <c r="G108" s="283"/>
      <c r="H108" s="282">
        <v>0</v>
      </c>
      <c r="I108" s="282">
        <v>1940</v>
      </c>
    </row>
    <row r="109" spans="1:9" collapsed="1" x14ac:dyDescent="0.25">
      <c r="A109" s="353" t="s">
        <v>391</v>
      </c>
      <c r="B109" s="354"/>
      <c r="C109" s="353" t="s">
        <v>392</v>
      </c>
      <c r="D109" s="351"/>
      <c r="E109" s="354"/>
      <c r="F109" s="280">
        <v>260125.24</v>
      </c>
      <c r="G109" s="280">
        <v>-98548.1</v>
      </c>
      <c r="H109" s="280">
        <v>161577.14000000001</v>
      </c>
      <c r="I109" s="280">
        <v>1288645.51</v>
      </c>
    </row>
    <row r="110" spans="1:9" ht="27" hidden="1" outlineLevel="1" collapsed="1" x14ac:dyDescent="0.25">
      <c r="A110" s="355" t="s">
        <v>281</v>
      </c>
      <c r="B110" s="356"/>
      <c r="C110" s="272" t="s">
        <v>1438</v>
      </c>
      <c r="D110" s="361" t="s">
        <v>1439</v>
      </c>
      <c r="E110" s="354"/>
      <c r="F110" s="283"/>
      <c r="G110" s="283"/>
      <c r="H110" s="282">
        <v>0</v>
      </c>
      <c r="I110" s="282">
        <v>4900</v>
      </c>
    </row>
    <row r="111" spans="1:9" ht="27" hidden="1" outlineLevel="1" collapsed="1" x14ac:dyDescent="0.25">
      <c r="A111" s="357"/>
      <c r="B111" s="356"/>
      <c r="C111" s="272" t="s">
        <v>1440</v>
      </c>
      <c r="D111" s="361" t="s">
        <v>1441</v>
      </c>
      <c r="E111" s="354"/>
      <c r="F111" s="282">
        <v>78838.740000000005</v>
      </c>
      <c r="G111" s="282">
        <v>-98548.1</v>
      </c>
      <c r="H111" s="282">
        <v>-19709.36</v>
      </c>
      <c r="I111" s="282">
        <v>78838.740000000005</v>
      </c>
    </row>
    <row r="112" spans="1:9" ht="27" hidden="1" outlineLevel="1" collapsed="1" x14ac:dyDescent="0.25">
      <c r="A112" s="357"/>
      <c r="B112" s="356"/>
      <c r="C112" s="272" t="s">
        <v>1316</v>
      </c>
      <c r="D112" s="361" t="s">
        <v>1317</v>
      </c>
      <c r="E112" s="354"/>
      <c r="F112" s="283"/>
      <c r="G112" s="283"/>
      <c r="H112" s="282">
        <v>0</v>
      </c>
      <c r="I112" s="282">
        <v>13790</v>
      </c>
    </row>
    <row r="113" spans="1:9" ht="27" hidden="1" outlineLevel="1" collapsed="1" x14ac:dyDescent="0.25">
      <c r="A113" s="357"/>
      <c r="B113" s="356"/>
      <c r="C113" s="272" t="s">
        <v>393</v>
      </c>
      <c r="D113" s="361" t="s">
        <v>394</v>
      </c>
      <c r="E113" s="354"/>
      <c r="F113" s="283"/>
      <c r="G113" s="283"/>
      <c r="H113" s="282">
        <v>0</v>
      </c>
      <c r="I113" s="282">
        <v>218423.22</v>
      </c>
    </row>
    <row r="114" spans="1:9" ht="27" hidden="1" outlineLevel="1" collapsed="1" x14ac:dyDescent="0.25">
      <c r="A114" s="357"/>
      <c r="B114" s="356"/>
      <c r="C114" s="272" t="s">
        <v>395</v>
      </c>
      <c r="D114" s="361" t="s">
        <v>396</v>
      </c>
      <c r="E114" s="354"/>
      <c r="F114" s="283"/>
      <c r="G114" s="283"/>
      <c r="H114" s="282">
        <v>0</v>
      </c>
      <c r="I114" s="282">
        <v>5550</v>
      </c>
    </row>
    <row r="115" spans="1:9" hidden="1" outlineLevel="1" collapsed="1" x14ac:dyDescent="0.25">
      <c r="A115" s="357"/>
      <c r="B115" s="356"/>
      <c r="C115" s="272" t="s">
        <v>1122</v>
      </c>
      <c r="D115" s="361" t="s">
        <v>1123</v>
      </c>
      <c r="E115" s="354"/>
      <c r="F115" s="283"/>
      <c r="G115" s="283"/>
      <c r="H115" s="282">
        <v>0</v>
      </c>
      <c r="I115" s="282">
        <v>28207</v>
      </c>
    </row>
    <row r="116" spans="1:9" ht="27" hidden="1" outlineLevel="1" collapsed="1" x14ac:dyDescent="0.25">
      <c r="A116" s="357"/>
      <c r="B116" s="356"/>
      <c r="C116" s="272" t="s">
        <v>327</v>
      </c>
      <c r="D116" s="361" t="s">
        <v>328</v>
      </c>
      <c r="E116" s="354"/>
      <c r="F116" s="283"/>
      <c r="G116" s="283"/>
      <c r="H116" s="282">
        <v>0</v>
      </c>
      <c r="I116" s="282">
        <v>1225</v>
      </c>
    </row>
    <row r="117" spans="1:9" hidden="1" outlineLevel="1" collapsed="1" x14ac:dyDescent="0.25">
      <c r="A117" s="357"/>
      <c r="B117" s="356"/>
      <c r="C117" s="272" t="s">
        <v>397</v>
      </c>
      <c r="D117" s="361" t="s">
        <v>398</v>
      </c>
      <c r="E117" s="354"/>
      <c r="F117" s="283"/>
      <c r="G117" s="282">
        <v>0</v>
      </c>
      <c r="H117" s="282">
        <v>0</v>
      </c>
      <c r="I117" s="282">
        <v>40421.1</v>
      </c>
    </row>
    <row r="118" spans="1:9" hidden="1" outlineLevel="1" collapsed="1" x14ac:dyDescent="0.25">
      <c r="A118" s="357"/>
      <c r="B118" s="356"/>
      <c r="C118" s="272" t="s">
        <v>1227</v>
      </c>
      <c r="D118" s="361" t="s">
        <v>1228</v>
      </c>
      <c r="E118" s="354"/>
      <c r="F118" s="283"/>
      <c r="G118" s="282">
        <v>0</v>
      </c>
      <c r="H118" s="282">
        <v>0</v>
      </c>
      <c r="I118" s="282">
        <v>7350</v>
      </c>
    </row>
    <row r="119" spans="1:9" ht="27" hidden="1" outlineLevel="1" collapsed="1" x14ac:dyDescent="0.25">
      <c r="A119" s="357"/>
      <c r="B119" s="356"/>
      <c r="C119" s="272" t="s">
        <v>399</v>
      </c>
      <c r="D119" s="361" t="s">
        <v>400</v>
      </c>
      <c r="E119" s="354"/>
      <c r="F119" s="283"/>
      <c r="G119" s="283"/>
      <c r="H119" s="282">
        <v>0</v>
      </c>
      <c r="I119" s="282">
        <v>1248.54</v>
      </c>
    </row>
    <row r="120" spans="1:9" hidden="1" outlineLevel="1" collapsed="1" x14ac:dyDescent="0.25">
      <c r="A120" s="357"/>
      <c r="B120" s="356"/>
      <c r="C120" s="272" t="s">
        <v>401</v>
      </c>
      <c r="D120" s="361" t="s">
        <v>402</v>
      </c>
      <c r="E120" s="354"/>
      <c r="F120" s="283"/>
      <c r="G120" s="283"/>
      <c r="H120" s="282">
        <v>0</v>
      </c>
      <c r="I120" s="282">
        <v>2686.2</v>
      </c>
    </row>
    <row r="121" spans="1:9" ht="27" hidden="1" outlineLevel="1" collapsed="1" x14ac:dyDescent="0.25">
      <c r="A121" s="357"/>
      <c r="B121" s="356"/>
      <c r="C121" s="272" t="s">
        <v>403</v>
      </c>
      <c r="D121" s="361" t="s">
        <v>404</v>
      </c>
      <c r="E121" s="354"/>
      <c r="F121" s="282">
        <v>137000</v>
      </c>
      <c r="G121" s="283"/>
      <c r="H121" s="282">
        <v>137000</v>
      </c>
      <c r="I121" s="282">
        <v>753260.09</v>
      </c>
    </row>
    <row r="122" spans="1:9" ht="27" hidden="1" outlineLevel="1" collapsed="1" x14ac:dyDescent="0.25">
      <c r="A122" s="357"/>
      <c r="B122" s="356"/>
      <c r="C122" s="272" t="s">
        <v>405</v>
      </c>
      <c r="D122" s="361" t="s">
        <v>406</v>
      </c>
      <c r="E122" s="354"/>
      <c r="F122" s="283"/>
      <c r="G122" s="283"/>
      <c r="H122" s="282">
        <v>0</v>
      </c>
      <c r="I122" s="282">
        <v>13357</v>
      </c>
    </row>
    <row r="123" spans="1:9" hidden="1" outlineLevel="1" collapsed="1" x14ac:dyDescent="0.25">
      <c r="A123" s="357"/>
      <c r="B123" s="356"/>
      <c r="C123" s="272" t="s">
        <v>1525</v>
      </c>
      <c r="D123" s="361" t="s">
        <v>1526</v>
      </c>
      <c r="E123" s="354"/>
      <c r="F123" s="282">
        <v>20401.740000000002</v>
      </c>
      <c r="G123" s="283"/>
      <c r="H123" s="282">
        <v>20401.740000000002</v>
      </c>
      <c r="I123" s="282">
        <v>20401.740000000002</v>
      </c>
    </row>
    <row r="124" spans="1:9" hidden="1" outlineLevel="1" collapsed="1" x14ac:dyDescent="0.25">
      <c r="A124" s="357"/>
      <c r="B124" s="356"/>
      <c r="C124" s="272" t="s">
        <v>1318</v>
      </c>
      <c r="D124" s="361" t="s">
        <v>1319</v>
      </c>
      <c r="E124" s="354"/>
      <c r="F124" s="282">
        <v>5000</v>
      </c>
      <c r="G124" s="283"/>
      <c r="H124" s="282">
        <v>5000</v>
      </c>
      <c r="I124" s="282">
        <v>10750</v>
      </c>
    </row>
    <row r="125" spans="1:9" ht="27" hidden="1" outlineLevel="1" collapsed="1" x14ac:dyDescent="0.25">
      <c r="A125" s="357"/>
      <c r="B125" s="356"/>
      <c r="C125" s="272" t="s">
        <v>1255</v>
      </c>
      <c r="D125" s="361" t="s">
        <v>1256</v>
      </c>
      <c r="E125" s="354"/>
      <c r="F125" s="283"/>
      <c r="G125" s="283"/>
      <c r="H125" s="282">
        <v>0</v>
      </c>
      <c r="I125" s="282">
        <v>11112.39</v>
      </c>
    </row>
    <row r="126" spans="1:9" ht="27" hidden="1" outlineLevel="1" collapsed="1" x14ac:dyDescent="0.25">
      <c r="A126" s="358"/>
      <c r="B126" s="359"/>
      <c r="C126" s="272" t="s">
        <v>407</v>
      </c>
      <c r="D126" s="361" t="s">
        <v>408</v>
      </c>
      <c r="E126" s="354"/>
      <c r="F126" s="282">
        <v>18884.759999999998</v>
      </c>
      <c r="G126" s="283"/>
      <c r="H126" s="282">
        <v>18884.759999999998</v>
      </c>
      <c r="I126" s="282">
        <v>77124.490000000005</v>
      </c>
    </row>
    <row r="127" spans="1:9" x14ac:dyDescent="0.25">
      <c r="A127" s="350" t="s">
        <v>19</v>
      </c>
      <c r="B127" s="351"/>
      <c r="C127" s="269" t="s">
        <v>281</v>
      </c>
      <c r="D127" s="352" t="s">
        <v>281</v>
      </c>
      <c r="E127" s="351"/>
      <c r="F127" s="276">
        <v>723513.17</v>
      </c>
      <c r="G127" s="277">
        <v>420268.6</v>
      </c>
      <c r="H127" s="277">
        <v>1143781.77</v>
      </c>
      <c r="I127" s="277">
        <v>5197149.16</v>
      </c>
    </row>
    <row r="128" spans="1:9" ht="0" hidden="1" customHeight="1" x14ac:dyDescent="0.25"/>
    <row r="129" spans="1:9" ht="8.65" customHeight="1" x14ac:dyDescent="0.25"/>
    <row r="130" spans="1:9" ht="21.6" customHeight="1" x14ac:dyDescent="0.25">
      <c r="A130" s="365" t="s">
        <v>409</v>
      </c>
      <c r="B130" s="349"/>
      <c r="C130" s="349"/>
      <c r="D130" s="349"/>
      <c r="E130" s="349"/>
      <c r="F130" s="349"/>
      <c r="G130" s="349"/>
      <c r="H130" s="349"/>
      <c r="I130" s="349"/>
    </row>
    <row r="131" spans="1:9" ht="5.85" customHeight="1" x14ac:dyDescent="0.25"/>
    <row r="132" spans="1:9" x14ac:dyDescent="0.25">
      <c r="A132" s="362" t="s">
        <v>265</v>
      </c>
      <c r="B132" s="359"/>
      <c r="C132" s="363" t="s">
        <v>13</v>
      </c>
      <c r="D132" s="364"/>
      <c r="E132" s="359"/>
      <c r="F132" s="278" t="s">
        <v>283</v>
      </c>
      <c r="G132" s="278" t="s">
        <v>284</v>
      </c>
      <c r="H132" s="279" t="s">
        <v>269</v>
      </c>
      <c r="I132" s="279" t="s">
        <v>270</v>
      </c>
    </row>
    <row r="133" spans="1:9" collapsed="1" x14ac:dyDescent="0.25">
      <c r="A133" s="353" t="s">
        <v>410</v>
      </c>
      <c r="B133" s="354"/>
      <c r="C133" s="353" t="s">
        <v>411</v>
      </c>
      <c r="D133" s="351"/>
      <c r="E133" s="354"/>
      <c r="F133" s="270" t="s">
        <v>281</v>
      </c>
      <c r="G133" s="270" t="s">
        <v>281</v>
      </c>
      <c r="H133" s="281"/>
      <c r="I133" s="280">
        <v>38201.65</v>
      </c>
    </row>
    <row r="134" spans="1:9" ht="40.5" hidden="1" outlineLevel="1" collapsed="1" x14ac:dyDescent="0.25">
      <c r="A134" s="371" t="s">
        <v>281</v>
      </c>
      <c r="B134" s="359"/>
      <c r="C134" s="273" t="s">
        <v>412</v>
      </c>
      <c r="D134" s="368" t="s">
        <v>413</v>
      </c>
      <c r="E134" s="354"/>
      <c r="F134" s="273"/>
      <c r="G134" s="273"/>
      <c r="H134" s="286"/>
      <c r="I134" s="285">
        <v>38201.65</v>
      </c>
    </row>
    <row r="135" spans="1:9" collapsed="1" x14ac:dyDescent="0.25">
      <c r="A135" s="353" t="s">
        <v>414</v>
      </c>
      <c r="B135" s="354"/>
      <c r="C135" s="353" t="s">
        <v>415</v>
      </c>
      <c r="D135" s="351"/>
      <c r="E135" s="354"/>
      <c r="F135" s="270" t="s">
        <v>281</v>
      </c>
      <c r="G135" s="270" t="s">
        <v>281</v>
      </c>
      <c r="H135" s="280">
        <v>340982.53</v>
      </c>
      <c r="I135" s="280">
        <v>3447580.89</v>
      </c>
    </row>
    <row r="136" spans="1:9" ht="40.5" hidden="1" outlineLevel="1" collapsed="1" x14ac:dyDescent="0.25">
      <c r="A136" s="371" t="s">
        <v>281</v>
      </c>
      <c r="B136" s="356"/>
      <c r="C136" s="273" t="s">
        <v>1229</v>
      </c>
      <c r="D136" s="368" t="s">
        <v>1230</v>
      </c>
      <c r="E136" s="354"/>
      <c r="F136" s="273"/>
      <c r="G136" s="273"/>
      <c r="H136" s="286"/>
      <c r="I136" s="285">
        <v>1234.1199999999999</v>
      </c>
    </row>
    <row r="137" spans="1:9" ht="40.5" hidden="1" outlineLevel="1" collapsed="1" x14ac:dyDescent="0.25">
      <c r="A137" s="373"/>
      <c r="B137" s="359"/>
      <c r="C137" s="273" t="s">
        <v>416</v>
      </c>
      <c r="D137" s="368" t="s">
        <v>417</v>
      </c>
      <c r="E137" s="354"/>
      <c r="F137" s="273" t="s">
        <v>1124</v>
      </c>
      <c r="G137" s="273" t="s">
        <v>281</v>
      </c>
      <c r="H137" s="285">
        <v>340982.53</v>
      </c>
      <c r="I137" s="285">
        <v>3446346.77</v>
      </c>
    </row>
    <row r="138" spans="1:9" collapsed="1" x14ac:dyDescent="0.25">
      <c r="A138" s="353" t="s">
        <v>418</v>
      </c>
      <c r="B138" s="354"/>
      <c r="C138" s="353" t="s">
        <v>419</v>
      </c>
      <c r="D138" s="351"/>
      <c r="E138" s="354"/>
      <c r="F138" s="270" t="s">
        <v>281</v>
      </c>
      <c r="G138" s="270" t="s">
        <v>281</v>
      </c>
      <c r="H138" s="280">
        <v>16416</v>
      </c>
      <c r="I138" s="280">
        <v>61200</v>
      </c>
    </row>
    <row r="139" spans="1:9" ht="40.5" hidden="1" outlineLevel="1" collapsed="1" x14ac:dyDescent="0.25">
      <c r="A139" s="371" t="s">
        <v>281</v>
      </c>
      <c r="B139" s="359"/>
      <c r="C139" s="273" t="s">
        <v>420</v>
      </c>
      <c r="D139" s="368" t="s">
        <v>421</v>
      </c>
      <c r="E139" s="354"/>
      <c r="F139" s="273"/>
      <c r="G139" s="273"/>
      <c r="H139" s="285">
        <v>16416</v>
      </c>
      <c r="I139" s="285">
        <v>61200</v>
      </c>
    </row>
    <row r="140" spans="1:9" collapsed="1" x14ac:dyDescent="0.25">
      <c r="A140" s="353" t="s">
        <v>422</v>
      </c>
      <c r="B140" s="354"/>
      <c r="C140" s="353" t="s">
        <v>423</v>
      </c>
      <c r="D140" s="351"/>
      <c r="E140" s="354"/>
      <c r="F140" s="270" t="s">
        <v>281</v>
      </c>
      <c r="G140" s="270" t="s">
        <v>281</v>
      </c>
      <c r="H140" s="281"/>
      <c r="I140" s="280">
        <v>113522</v>
      </c>
    </row>
    <row r="141" spans="1:9" ht="40.5" hidden="1" outlineLevel="1" collapsed="1" x14ac:dyDescent="0.25">
      <c r="A141" s="371" t="s">
        <v>281</v>
      </c>
      <c r="B141" s="356"/>
      <c r="C141" s="273" t="s">
        <v>1442</v>
      </c>
      <c r="D141" s="368" t="s">
        <v>1443</v>
      </c>
      <c r="E141" s="354"/>
      <c r="F141" s="273"/>
      <c r="G141" s="273"/>
      <c r="H141" s="286"/>
      <c r="I141" s="285">
        <v>4440</v>
      </c>
    </row>
    <row r="142" spans="1:9" ht="40.5" hidden="1" outlineLevel="1" collapsed="1" x14ac:dyDescent="0.25">
      <c r="A142" s="372"/>
      <c r="B142" s="356"/>
      <c r="C142" s="273" t="s">
        <v>424</v>
      </c>
      <c r="D142" s="368" t="s">
        <v>425</v>
      </c>
      <c r="E142" s="354"/>
      <c r="F142" s="273"/>
      <c r="G142" s="273"/>
      <c r="H142" s="286"/>
      <c r="I142" s="285">
        <v>27722</v>
      </c>
    </row>
    <row r="143" spans="1:9" ht="40.5" hidden="1" outlineLevel="1" collapsed="1" x14ac:dyDescent="0.25">
      <c r="A143" s="372"/>
      <c r="B143" s="356"/>
      <c r="C143" s="273" t="s">
        <v>426</v>
      </c>
      <c r="D143" s="368" t="s">
        <v>427</v>
      </c>
      <c r="E143" s="354"/>
      <c r="F143" s="273"/>
      <c r="G143" s="273"/>
      <c r="H143" s="286"/>
      <c r="I143" s="285">
        <v>2350</v>
      </c>
    </row>
    <row r="144" spans="1:9" ht="40.5" hidden="1" outlineLevel="1" collapsed="1" x14ac:dyDescent="0.25">
      <c r="A144" s="372"/>
      <c r="B144" s="356"/>
      <c r="C144" s="273" t="s">
        <v>428</v>
      </c>
      <c r="D144" s="368" t="s">
        <v>429</v>
      </c>
      <c r="E144" s="354"/>
      <c r="F144" s="273"/>
      <c r="G144" s="273"/>
      <c r="H144" s="286"/>
      <c r="I144" s="285">
        <v>9510</v>
      </c>
    </row>
    <row r="145" spans="1:9" ht="40.5" hidden="1" outlineLevel="1" collapsed="1" x14ac:dyDescent="0.25">
      <c r="A145" s="372"/>
      <c r="B145" s="356"/>
      <c r="C145" s="273" t="s">
        <v>430</v>
      </c>
      <c r="D145" s="368" t="s">
        <v>431</v>
      </c>
      <c r="E145" s="354"/>
      <c r="F145" s="273"/>
      <c r="G145" s="273"/>
      <c r="H145" s="286"/>
      <c r="I145" s="285">
        <v>34875</v>
      </c>
    </row>
    <row r="146" spans="1:9" ht="40.5" hidden="1" outlineLevel="1" collapsed="1" x14ac:dyDescent="0.25">
      <c r="A146" s="372"/>
      <c r="B146" s="356"/>
      <c r="C146" s="273" t="s">
        <v>432</v>
      </c>
      <c r="D146" s="368" t="s">
        <v>433</v>
      </c>
      <c r="E146" s="354"/>
      <c r="F146" s="273"/>
      <c r="G146" s="273"/>
      <c r="H146" s="286"/>
      <c r="I146" s="285">
        <v>11125</v>
      </c>
    </row>
    <row r="147" spans="1:9" ht="40.5" hidden="1" outlineLevel="1" collapsed="1" x14ac:dyDescent="0.25">
      <c r="A147" s="373"/>
      <c r="B147" s="359"/>
      <c r="C147" s="273" t="s">
        <v>1320</v>
      </c>
      <c r="D147" s="368" t="s">
        <v>1321</v>
      </c>
      <c r="E147" s="354"/>
      <c r="F147" s="273"/>
      <c r="G147" s="273"/>
      <c r="H147" s="286"/>
      <c r="I147" s="285">
        <v>23500</v>
      </c>
    </row>
    <row r="148" spans="1:9" collapsed="1" x14ac:dyDescent="0.25">
      <c r="A148" s="353" t="s">
        <v>434</v>
      </c>
      <c r="B148" s="354"/>
      <c r="C148" s="353" t="s">
        <v>435</v>
      </c>
      <c r="D148" s="351"/>
      <c r="E148" s="354"/>
      <c r="F148" s="270" t="s">
        <v>281</v>
      </c>
      <c r="G148" s="270" t="s">
        <v>281</v>
      </c>
      <c r="H148" s="281"/>
      <c r="I148" s="280">
        <v>2796</v>
      </c>
    </row>
    <row r="149" spans="1:9" ht="40.5" hidden="1" outlineLevel="1" collapsed="1" x14ac:dyDescent="0.25">
      <c r="A149" s="371" t="s">
        <v>281</v>
      </c>
      <c r="B149" s="356"/>
      <c r="C149" s="273" t="s">
        <v>984</v>
      </c>
      <c r="D149" s="368" t="s">
        <v>985</v>
      </c>
      <c r="E149" s="354"/>
      <c r="F149" s="273"/>
      <c r="G149" s="273"/>
      <c r="H149" s="286"/>
      <c r="I149" s="285">
        <v>2598</v>
      </c>
    </row>
    <row r="150" spans="1:9" ht="40.5" hidden="1" outlineLevel="1" collapsed="1" x14ac:dyDescent="0.25">
      <c r="A150" s="372"/>
      <c r="B150" s="356"/>
      <c r="C150" s="273" t="s">
        <v>436</v>
      </c>
      <c r="D150" s="368" t="s">
        <v>437</v>
      </c>
      <c r="E150" s="354"/>
      <c r="F150" s="273"/>
      <c r="G150" s="273"/>
      <c r="H150" s="286"/>
      <c r="I150" s="285">
        <v>198</v>
      </c>
    </row>
    <row r="151" spans="1:9" ht="40.5" hidden="1" outlineLevel="1" collapsed="1" x14ac:dyDescent="0.25">
      <c r="A151" s="372"/>
      <c r="B151" s="356"/>
      <c r="C151" s="273" t="s">
        <v>438</v>
      </c>
      <c r="D151" s="368" t="s">
        <v>439</v>
      </c>
      <c r="E151" s="354"/>
      <c r="F151" s="273"/>
      <c r="G151" s="273"/>
      <c r="H151" s="286"/>
      <c r="I151" s="285">
        <v>0</v>
      </c>
    </row>
    <row r="152" spans="1:9" ht="40.5" hidden="1" outlineLevel="1" collapsed="1" x14ac:dyDescent="0.25">
      <c r="A152" s="372"/>
      <c r="B152" s="356"/>
      <c r="C152" s="273" t="s">
        <v>440</v>
      </c>
      <c r="D152" s="368" t="s">
        <v>441</v>
      </c>
      <c r="E152" s="354"/>
      <c r="F152" s="273"/>
      <c r="G152" s="273"/>
      <c r="H152" s="286"/>
      <c r="I152" s="285">
        <v>0</v>
      </c>
    </row>
    <row r="153" spans="1:9" ht="40.5" hidden="1" outlineLevel="1" collapsed="1" x14ac:dyDescent="0.25">
      <c r="A153" s="372"/>
      <c r="B153" s="356"/>
      <c r="C153" s="273" t="s">
        <v>442</v>
      </c>
      <c r="D153" s="368" t="s">
        <v>443</v>
      </c>
      <c r="E153" s="354"/>
      <c r="F153" s="273"/>
      <c r="G153" s="273"/>
      <c r="H153" s="286"/>
      <c r="I153" s="285">
        <v>0</v>
      </c>
    </row>
    <row r="154" spans="1:9" ht="40.5" hidden="1" outlineLevel="1" collapsed="1" x14ac:dyDescent="0.25">
      <c r="A154" s="373"/>
      <c r="B154" s="359"/>
      <c r="C154" s="273" t="s">
        <v>444</v>
      </c>
      <c r="D154" s="368" t="s">
        <v>445</v>
      </c>
      <c r="E154" s="354"/>
      <c r="F154" s="273"/>
      <c r="G154" s="273"/>
      <c r="H154" s="286"/>
      <c r="I154" s="285">
        <v>0</v>
      </c>
    </row>
    <row r="155" spans="1:9" collapsed="1" x14ac:dyDescent="0.25">
      <c r="A155" s="353" t="s">
        <v>446</v>
      </c>
      <c r="B155" s="354"/>
      <c r="C155" s="353" t="s">
        <v>447</v>
      </c>
      <c r="D155" s="351"/>
      <c r="E155" s="354"/>
      <c r="F155" s="270" t="s">
        <v>281</v>
      </c>
      <c r="G155" s="270" t="s">
        <v>281</v>
      </c>
      <c r="H155" s="280">
        <v>1869.02</v>
      </c>
      <c r="I155" s="280">
        <v>14347.73</v>
      </c>
    </row>
    <row r="156" spans="1:9" ht="40.5" hidden="1" outlineLevel="1" collapsed="1" x14ac:dyDescent="0.25">
      <c r="A156" s="371" t="s">
        <v>281</v>
      </c>
      <c r="B156" s="356"/>
      <c r="C156" s="273" t="s">
        <v>448</v>
      </c>
      <c r="D156" s="368" t="s">
        <v>449</v>
      </c>
      <c r="E156" s="354"/>
      <c r="F156" s="273"/>
      <c r="G156" s="273"/>
      <c r="H156" s="286"/>
      <c r="I156" s="285">
        <v>102.93</v>
      </c>
    </row>
    <row r="157" spans="1:9" ht="40.5" hidden="1" outlineLevel="1" collapsed="1" x14ac:dyDescent="0.25">
      <c r="A157" s="372"/>
      <c r="B157" s="356"/>
      <c r="C157" s="273" t="s">
        <v>450</v>
      </c>
      <c r="D157" s="368" t="s">
        <v>451</v>
      </c>
      <c r="E157" s="354"/>
      <c r="F157" s="273"/>
      <c r="G157" s="273"/>
      <c r="H157" s="286"/>
      <c r="I157" s="285">
        <v>105.56</v>
      </c>
    </row>
    <row r="158" spans="1:9" ht="40.5" hidden="1" outlineLevel="1" collapsed="1" x14ac:dyDescent="0.25">
      <c r="A158" s="372"/>
      <c r="B158" s="356"/>
      <c r="C158" s="273" t="s">
        <v>452</v>
      </c>
      <c r="D158" s="368" t="s">
        <v>453</v>
      </c>
      <c r="E158" s="354"/>
      <c r="F158" s="273"/>
      <c r="G158" s="273"/>
      <c r="H158" s="286"/>
      <c r="I158" s="285">
        <v>387.51</v>
      </c>
    </row>
    <row r="159" spans="1:9" ht="40.5" hidden="1" outlineLevel="1" collapsed="1" x14ac:dyDescent="0.25">
      <c r="A159" s="372"/>
      <c r="B159" s="356"/>
      <c r="C159" s="273" t="s">
        <v>454</v>
      </c>
      <c r="D159" s="368" t="s">
        <v>455</v>
      </c>
      <c r="E159" s="354"/>
      <c r="F159" s="273"/>
      <c r="G159" s="273"/>
      <c r="H159" s="286"/>
      <c r="I159" s="285">
        <v>9</v>
      </c>
    </row>
    <row r="160" spans="1:9" ht="40.5" hidden="1" outlineLevel="1" collapsed="1" x14ac:dyDescent="0.25">
      <c r="A160" s="372"/>
      <c r="B160" s="356"/>
      <c r="C160" s="273" t="s">
        <v>456</v>
      </c>
      <c r="D160" s="368" t="s">
        <v>457</v>
      </c>
      <c r="E160" s="354"/>
      <c r="F160" s="273" t="s">
        <v>1124</v>
      </c>
      <c r="G160" s="273" t="s">
        <v>281</v>
      </c>
      <c r="H160" s="285">
        <v>318.79000000000002</v>
      </c>
      <c r="I160" s="285">
        <v>1236.68</v>
      </c>
    </row>
    <row r="161" spans="1:9" ht="40.5" hidden="1" outlineLevel="1" collapsed="1" x14ac:dyDescent="0.25">
      <c r="A161" s="372"/>
      <c r="B161" s="356"/>
      <c r="C161" s="273" t="s">
        <v>458</v>
      </c>
      <c r="D161" s="368" t="s">
        <v>459</v>
      </c>
      <c r="E161" s="354"/>
      <c r="F161" s="273"/>
      <c r="G161" s="273"/>
      <c r="H161" s="286"/>
      <c r="I161" s="285">
        <v>226.47</v>
      </c>
    </row>
    <row r="162" spans="1:9" ht="40.5" hidden="1" outlineLevel="1" collapsed="1" x14ac:dyDescent="0.25">
      <c r="A162" s="372"/>
      <c r="B162" s="356"/>
      <c r="C162" s="273" t="s">
        <v>460</v>
      </c>
      <c r="D162" s="368" t="s">
        <v>461</v>
      </c>
      <c r="E162" s="354"/>
      <c r="F162" s="273"/>
      <c r="G162" s="273"/>
      <c r="H162" s="286"/>
      <c r="I162" s="285">
        <v>316.66000000000003</v>
      </c>
    </row>
    <row r="163" spans="1:9" ht="40.5" hidden="1" outlineLevel="1" collapsed="1" x14ac:dyDescent="0.25">
      <c r="A163" s="372"/>
      <c r="B163" s="356"/>
      <c r="C163" s="273" t="s">
        <v>462</v>
      </c>
      <c r="D163" s="368" t="s">
        <v>463</v>
      </c>
      <c r="E163" s="354"/>
      <c r="F163" s="273" t="s">
        <v>1124</v>
      </c>
      <c r="G163" s="273" t="s">
        <v>281</v>
      </c>
      <c r="H163" s="285">
        <v>318.81</v>
      </c>
      <c r="I163" s="285">
        <v>914.5</v>
      </c>
    </row>
    <row r="164" spans="1:9" ht="40.5" hidden="1" outlineLevel="1" collapsed="1" x14ac:dyDescent="0.25">
      <c r="A164" s="372"/>
      <c r="B164" s="356"/>
      <c r="C164" s="273" t="s">
        <v>464</v>
      </c>
      <c r="D164" s="368" t="s">
        <v>465</v>
      </c>
      <c r="E164" s="354"/>
      <c r="F164" s="273"/>
      <c r="G164" s="273"/>
      <c r="H164" s="286"/>
      <c r="I164" s="285">
        <v>364.27</v>
      </c>
    </row>
    <row r="165" spans="1:9" ht="40.5" hidden="1" outlineLevel="1" collapsed="1" x14ac:dyDescent="0.25">
      <c r="A165" s="372"/>
      <c r="B165" s="356"/>
      <c r="C165" s="273" t="s">
        <v>466</v>
      </c>
      <c r="D165" s="368" t="s">
        <v>467</v>
      </c>
      <c r="E165" s="354"/>
      <c r="F165" s="273" t="s">
        <v>1124</v>
      </c>
      <c r="G165" s="273" t="s">
        <v>281</v>
      </c>
      <c r="H165" s="285">
        <v>212.79</v>
      </c>
      <c r="I165" s="285">
        <v>1006.81</v>
      </c>
    </row>
    <row r="166" spans="1:9" ht="40.5" hidden="1" outlineLevel="1" collapsed="1" x14ac:dyDescent="0.25">
      <c r="A166" s="372"/>
      <c r="B166" s="356"/>
      <c r="C166" s="273" t="s">
        <v>468</v>
      </c>
      <c r="D166" s="368" t="s">
        <v>469</v>
      </c>
      <c r="E166" s="354"/>
      <c r="F166" s="273"/>
      <c r="G166" s="273"/>
      <c r="H166" s="286"/>
      <c r="I166" s="285">
        <v>75</v>
      </c>
    </row>
    <row r="167" spans="1:9" ht="40.5" hidden="1" outlineLevel="1" collapsed="1" x14ac:dyDescent="0.25">
      <c r="A167" s="372"/>
      <c r="B167" s="356"/>
      <c r="C167" s="273" t="s">
        <v>1322</v>
      </c>
      <c r="D167" s="368" t="s">
        <v>1323</v>
      </c>
      <c r="E167" s="354"/>
      <c r="F167" s="273"/>
      <c r="G167" s="273"/>
      <c r="H167" s="286"/>
      <c r="I167" s="285">
        <v>37.5</v>
      </c>
    </row>
    <row r="168" spans="1:9" ht="40.5" hidden="1" outlineLevel="1" collapsed="1" x14ac:dyDescent="0.25">
      <c r="A168" s="372"/>
      <c r="B168" s="356"/>
      <c r="C168" s="273" t="s">
        <v>1324</v>
      </c>
      <c r="D168" s="368" t="s">
        <v>1325</v>
      </c>
      <c r="E168" s="354"/>
      <c r="F168" s="273"/>
      <c r="G168" s="273"/>
      <c r="H168" s="286"/>
      <c r="I168" s="285">
        <v>37.5</v>
      </c>
    </row>
    <row r="169" spans="1:9" ht="40.5" hidden="1" outlineLevel="1" collapsed="1" x14ac:dyDescent="0.25">
      <c r="A169" s="372"/>
      <c r="B169" s="356"/>
      <c r="C169" s="273" t="s">
        <v>470</v>
      </c>
      <c r="D169" s="368" t="s">
        <v>471</v>
      </c>
      <c r="E169" s="354"/>
      <c r="F169" s="273" t="s">
        <v>1124</v>
      </c>
      <c r="G169" s="273" t="s">
        <v>281</v>
      </c>
      <c r="H169" s="285">
        <v>70</v>
      </c>
      <c r="I169" s="285">
        <v>3395</v>
      </c>
    </row>
    <row r="170" spans="1:9" ht="40.5" hidden="1" outlineLevel="1" collapsed="1" x14ac:dyDescent="0.25">
      <c r="A170" s="372"/>
      <c r="B170" s="356"/>
      <c r="C170" s="273" t="s">
        <v>472</v>
      </c>
      <c r="D170" s="368" t="s">
        <v>473</v>
      </c>
      <c r="E170" s="354"/>
      <c r="F170" s="273"/>
      <c r="G170" s="273"/>
      <c r="H170" s="285">
        <v>910</v>
      </c>
      <c r="I170" s="285">
        <v>5577</v>
      </c>
    </row>
    <row r="171" spans="1:9" ht="40.5" hidden="1" outlineLevel="1" collapsed="1" x14ac:dyDescent="0.25">
      <c r="A171" s="372"/>
      <c r="B171" s="356"/>
      <c r="C171" s="273" t="s">
        <v>474</v>
      </c>
      <c r="D171" s="368" t="s">
        <v>475</v>
      </c>
      <c r="E171" s="354"/>
      <c r="F171" s="273"/>
      <c r="G171" s="273"/>
      <c r="H171" s="285">
        <v>12.63</v>
      </c>
      <c r="I171" s="285">
        <v>469.34</v>
      </c>
    </row>
    <row r="172" spans="1:9" ht="40.5" hidden="1" outlineLevel="1" collapsed="1" x14ac:dyDescent="0.25">
      <c r="A172" s="372"/>
      <c r="B172" s="356"/>
      <c r="C172" s="273" t="s">
        <v>1527</v>
      </c>
      <c r="D172" s="368" t="s">
        <v>1528</v>
      </c>
      <c r="E172" s="354"/>
      <c r="F172" s="273"/>
      <c r="G172" s="273"/>
      <c r="H172" s="285">
        <v>26</v>
      </c>
      <c r="I172" s="285">
        <v>26</v>
      </c>
    </row>
    <row r="173" spans="1:9" ht="40.5" hidden="1" outlineLevel="1" collapsed="1" x14ac:dyDescent="0.25">
      <c r="A173" s="373"/>
      <c r="B173" s="359"/>
      <c r="C173" s="273" t="s">
        <v>476</v>
      </c>
      <c r="D173" s="368" t="s">
        <v>477</v>
      </c>
      <c r="E173" s="354"/>
      <c r="F173" s="273"/>
      <c r="G173" s="273"/>
      <c r="H173" s="286"/>
      <c r="I173" s="285">
        <v>60</v>
      </c>
    </row>
    <row r="174" spans="1:9" collapsed="1" x14ac:dyDescent="0.25">
      <c r="A174" s="353" t="s">
        <v>478</v>
      </c>
      <c r="B174" s="354"/>
      <c r="C174" s="353" t="s">
        <v>479</v>
      </c>
      <c r="D174" s="351"/>
      <c r="E174" s="354"/>
      <c r="F174" s="270" t="s">
        <v>281</v>
      </c>
      <c r="G174" s="270" t="s">
        <v>281</v>
      </c>
      <c r="H174" s="281"/>
      <c r="I174" s="280">
        <v>13724.91</v>
      </c>
    </row>
    <row r="175" spans="1:9" ht="40.5" hidden="1" outlineLevel="1" collapsed="1" x14ac:dyDescent="0.25">
      <c r="A175" s="371" t="s">
        <v>281</v>
      </c>
      <c r="B175" s="359"/>
      <c r="C175" s="273" t="s">
        <v>480</v>
      </c>
      <c r="D175" s="368" t="s">
        <v>481</v>
      </c>
      <c r="E175" s="354"/>
      <c r="F175" s="273"/>
      <c r="G175" s="273"/>
      <c r="H175" s="286"/>
      <c r="I175" s="285">
        <v>13724.91</v>
      </c>
    </row>
    <row r="176" spans="1:9" collapsed="1" x14ac:dyDescent="0.25">
      <c r="A176" s="353" t="s">
        <v>482</v>
      </c>
      <c r="B176" s="354"/>
      <c r="C176" s="353" t="s">
        <v>483</v>
      </c>
      <c r="D176" s="351"/>
      <c r="E176" s="354"/>
      <c r="F176" s="270" t="s">
        <v>281</v>
      </c>
      <c r="G176" s="270" t="s">
        <v>281</v>
      </c>
      <c r="H176" s="280">
        <v>731.86</v>
      </c>
      <c r="I176" s="280">
        <v>8336.17</v>
      </c>
    </row>
    <row r="177" spans="1:9" ht="40.5" hidden="1" outlineLevel="1" collapsed="1" x14ac:dyDescent="0.25">
      <c r="A177" s="371" t="s">
        <v>281</v>
      </c>
      <c r="B177" s="356"/>
      <c r="C177" s="273" t="s">
        <v>484</v>
      </c>
      <c r="D177" s="368" t="s">
        <v>485</v>
      </c>
      <c r="E177" s="354"/>
      <c r="F177" s="273"/>
      <c r="G177" s="273"/>
      <c r="H177" s="286"/>
      <c r="I177" s="285">
        <v>380.04</v>
      </c>
    </row>
    <row r="178" spans="1:9" ht="40.5" hidden="1" outlineLevel="1" collapsed="1" x14ac:dyDescent="0.25">
      <c r="A178" s="372"/>
      <c r="B178" s="356"/>
      <c r="C178" s="273" t="s">
        <v>486</v>
      </c>
      <c r="D178" s="368" t="s">
        <v>487</v>
      </c>
      <c r="E178" s="354"/>
      <c r="F178" s="273" t="s">
        <v>1124</v>
      </c>
      <c r="G178" s="273" t="s">
        <v>281</v>
      </c>
      <c r="H178" s="285">
        <v>384</v>
      </c>
      <c r="I178" s="285">
        <v>1200</v>
      </c>
    </row>
    <row r="179" spans="1:9" ht="40.5" hidden="1" outlineLevel="1" collapsed="1" x14ac:dyDescent="0.25">
      <c r="A179" s="372"/>
      <c r="B179" s="356"/>
      <c r="C179" s="273" t="s">
        <v>488</v>
      </c>
      <c r="D179" s="368" t="s">
        <v>489</v>
      </c>
      <c r="E179" s="354"/>
      <c r="F179" s="273"/>
      <c r="G179" s="273"/>
      <c r="H179" s="285">
        <v>192</v>
      </c>
      <c r="I179" s="285">
        <v>912</v>
      </c>
    </row>
    <row r="180" spans="1:9" ht="40.5" hidden="1" outlineLevel="1" collapsed="1" x14ac:dyDescent="0.25">
      <c r="A180" s="372"/>
      <c r="B180" s="356"/>
      <c r="C180" s="273" t="s">
        <v>490</v>
      </c>
      <c r="D180" s="368" t="s">
        <v>491</v>
      </c>
      <c r="E180" s="354"/>
      <c r="F180" s="273"/>
      <c r="G180" s="273"/>
      <c r="H180" s="286"/>
      <c r="I180" s="285">
        <v>1132.71</v>
      </c>
    </row>
    <row r="181" spans="1:9" ht="40.5" hidden="1" outlineLevel="1" collapsed="1" x14ac:dyDescent="0.25">
      <c r="A181" s="372"/>
      <c r="B181" s="356"/>
      <c r="C181" s="273" t="s">
        <v>492</v>
      </c>
      <c r="D181" s="368" t="s">
        <v>493</v>
      </c>
      <c r="E181" s="354"/>
      <c r="F181" s="273"/>
      <c r="G181" s="273"/>
      <c r="H181" s="286"/>
      <c r="I181" s="285">
        <v>376.09</v>
      </c>
    </row>
    <row r="182" spans="1:9" ht="40.5" hidden="1" outlineLevel="1" collapsed="1" x14ac:dyDescent="0.25">
      <c r="A182" s="372"/>
      <c r="B182" s="356"/>
      <c r="C182" s="273" t="s">
        <v>494</v>
      </c>
      <c r="D182" s="368" t="s">
        <v>495</v>
      </c>
      <c r="E182" s="354"/>
      <c r="F182" s="273"/>
      <c r="G182" s="273"/>
      <c r="H182" s="286"/>
      <c r="I182" s="285">
        <v>105.56</v>
      </c>
    </row>
    <row r="183" spans="1:9" ht="40.5" hidden="1" outlineLevel="1" collapsed="1" x14ac:dyDescent="0.25">
      <c r="A183" s="372"/>
      <c r="B183" s="356"/>
      <c r="C183" s="273" t="s">
        <v>496</v>
      </c>
      <c r="D183" s="368" t="s">
        <v>497</v>
      </c>
      <c r="E183" s="354"/>
      <c r="F183" s="273"/>
      <c r="G183" s="273"/>
      <c r="H183" s="286"/>
      <c r="I183" s="285">
        <v>360</v>
      </c>
    </row>
    <row r="184" spans="1:9" ht="40.5" hidden="1" outlineLevel="1" collapsed="1" x14ac:dyDescent="0.25">
      <c r="A184" s="372"/>
      <c r="B184" s="356"/>
      <c r="C184" s="273" t="s">
        <v>498</v>
      </c>
      <c r="D184" s="368" t="s">
        <v>499</v>
      </c>
      <c r="E184" s="354"/>
      <c r="F184" s="273"/>
      <c r="G184" s="273"/>
      <c r="H184" s="286"/>
      <c r="I184" s="285">
        <v>298.42</v>
      </c>
    </row>
    <row r="185" spans="1:9" ht="40.5" hidden="1" outlineLevel="1" collapsed="1" x14ac:dyDescent="0.25">
      <c r="A185" s="372"/>
      <c r="B185" s="356"/>
      <c r="C185" s="273" t="s">
        <v>500</v>
      </c>
      <c r="D185" s="368" t="s">
        <v>501</v>
      </c>
      <c r="E185" s="354"/>
      <c r="F185" s="273"/>
      <c r="G185" s="273"/>
      <c r="H185" s="286"/>
      <c r="I185" s="285">
        <v>106.7</v>
      </c>
    </row>
    <row r="186" spans="1:9" ht="40.5" hidden="1" outlineLevel="1" collapsed="1" x14ac:dyDescent="0.25">
      <c r="A186" s="372"/>
      <c r="B186" s="356"/>
      <c r="C186" s="273" t="s">
        <v>502</v>
      </c>
      <c r="D186" s="368" t="s">
        <v>503</v>
      </c>
      <c r="E186" s="354"/>
      <c r="F186" s="273"/>
      <c r="G186" s="273"/>
      <c r="H186" s="286"/>
      <c r="I186" s="285">
        <v>120.71</v>
      </c>
    </row>
    <row r="187" spans="1:9" ht="40.5" hidden="1" outlineLevel="1" collapsed="1" x14ac:dyDescent="0.25">
      <c r="A187" s="372"/>
      <c r="B187" s="356"/>
      <c r="C187" s="273" t="s">
        <v>504</v>
      </c>
      <c r="D187" s="368" t="s">
        <v>505</v>
      </c>
      <c r="E187" s="354"/>
      <c r="F187" s="273"/>
      <c r="G187" s="273"/>
      <c r="H187" s="286"/>
      <c r="I187" s="285">
        <v>383.29</v>
      </c>
    </row>
    <row r="188" spans="1:9" ht="40.5" hidden="1" outlineLevel="1" collapsed="1" x14ac:dyDescent="0.25">
      <c r="A188" s="372"/>
      <c r="B188" s="356"/>
      <c r="C188" s="273" t="s">
        <v>506</v>
      </c>
      <c r="D188" s="368" t="s">
        <v>507</v>
      </c>
      <c r="E188" s="354"/>
      <c r="F188" s="273" t="s">
        <v>1124</v>
      </c>
      <c r="G188" s="273" t="s">
        <v>281</v>
      </c>
      <c r="H188" s="285">
        <v>103.87</v>
      </c>
      <c r="I188" s="285">
        <v>361.16</v>
      </c>
    </row>
    <row r="189" spans="1:9" ht="40.5" hidden="1" outlineLevel="1" collapsed="1" x14ac:dyDescent="0.25">
      <c r="A189" s="372"/>
      <c r="B189" s="356"/>
      <c r="C189" s="273" t="s">
        <v>508</v>
      </c>
      <c r="D189" s="368" t="s">
        <v>509</v>
      </c>
      <c r="E189" s="354"/>
      <c r="F189" s="273"/>
      <c r="G189" s="273"/>
      <c r="H189" s="286"/>
      <c r="I189" s="285">
        <v>52</v>
      </c>
    </row>
    <row r="190" spans="1:9" ht="40.5" hidden="1" outlineLevel="1" collapsed="1" x14ac:dyDescent="0.25">
      <c r="A190" s="372"/>
      <c r="B190" s="356"/>
      <c r="C190" s="273" t="s">
        <v>510</v>
      </c>
      <c r="D190" s="368" t="s">
        <v>511</v>
      </c>
      <c r="E190" s="354"/>
      <c r="F190" s="273"/>
      <c r="G190" s="273"/>
      <c r="H190" s="286"/>
      <c r="I190" s="285">
        <v>208</v>
      </c>
    </row>
    <row r="191" spans="1:9" ht="40.5" hidden="1" outlineLevel="1" collapsed="1" x14ac:dyDescent="0.25">
      <c r="A191" s="372"/>
      <c r="B191" s="356"/>
      <c r="C191" s="273" t="s">
        <v>512</v>
      </c>
      <c r="D191" s="368" t="s">
        <v>513</v>
      </c>
      <c r="E191" s="354"/>
      <c r="F191" s="273"/>
      <c r="G191" s="273"/>
      <c r="H191" s="286"/>
      <c r="I191" s="285">
        <v>1326</v>
      </c>
    </row>
    <row r="192" spans="1:9" ht="40.5" hidden="1" outlineLevel="1" collapsed="1" x14ac:dyDescent="0.25">
      <c r="A192" s="372"/>
      <c r="B192" s="356"/>
      <c r="C192" s="273" t="s">
        <v>514</v>
      </c>
      <c r="D192" s="368" t="s">
        <v>515</v>
      </c>
      <c r="E192" s="354"/>
      <c r="F192" s="273"/>
      <c r="G192" s="273"/>
      <c r="H192" s="286"/>
      <c r="I192" s="285">
        <v>312</v>
      </c>
    </row>
    <row r="193" spans="1:9" ht="40.5" hidden="1" outlineLevel="1" collapsed="1" x14ac:dyDescent="0.25">
      <c r="A193" s="373"/>
      <c r="B193" s="359"/>
      <c r="C193" s="273" t="s">
        <v>516</v>
      </c>
      <c r="D193" s="368" t="s">
        <v>517</v>
      </c>
      <c r="E193" s="354"/>
      <c r="F193" s="273" t="s">
        <v>1124</v>
      </c>
      <c r="G193" s="273" t="s">
        <v>281</v>
      </c>
      <c r="H193" s="285">
        <v>51.99</v>
      </c>
      <c r="I193" s="285">
        <v>701.49</v>
      </c>
    </row>
    <row r="194" spans="1:9" collapsed="1" x14ac:dyDescent="0.25">
      <c r="A194" s="353" t="s">
        <v>518</v>
      </c>
      <c r="B194" s="354"/>
      <c r="C194" s="353" t="s">
        <v>519</v>
      </c>
      <c r="D194" s="351"/>
      <c r="E194" s="354"/>
      <c r="F194" s="270" t="s">
        <v>281</v>
      </c>
      <c r="G194" s="270" t="s">
        <v>281</v>
      </c>
      <c r="H194" s="281"/>
      <c r="I194" s="280">
        <v>1845.42</v>
      </c>
    </row>
    <row r="195" spans="1:9" ht="40.5" hidden="1" outlineLevel="1" collapsed="1" x14ac:dyDescent="0.25">
      <c r="A195" s="371" t="s">
        <v>281</v>
      </c>
      <c r="B195" s="356"/>
      <c r="C195" s="273" t="s">
        <v>520</v>
      </c>
      <c r="D195" s="368" t="s">
        <v>521</v>
      </c>
      <c r="E195" s="354"/>
      <c r="F195" s="273"/>
      <c r="G195" s="273"/>
      <c r="H195" s="286"/>
      <c r="I195" s="285">
        <v>125</v>
      </c>
    </row>
    <row r="196" spans="1:9" ht="40.5" hidden="1" outlineLevel="1" collapsed="1" x14ac:dyDescent="0.25">
      <c r="A196" s="372"/>
      <c r="B196" s="356"/>
      <c r="C196" s="273" t="s">
        <v>522</v>
      </c>
      <c r="D196" s="368" t="s">
        <v>523</v>
      </c>
      <c r="E196" s="354"/>
      <c r="F196" s="273"/>
      <c r="G196" s="273"/>
      <c r="H196" s="286"/>
      <c r="I196" s="285">
        <v>55</v>
      </c>
    </row>
    <row r="197" spans="1:9" ht="40.5" hidden="1" outlineLevel="1" collapsed="1" x14ac:dyDescent="0.25">
      <c r="A197" s="372"/>
      <c r="B197" s="356"/>
      <c r="C197" s="273" t="s">
        <v>524</v>
      </c>
      <c r="D197" s="368" t="s">
        <v>525</v>
      </c>
      <c r="E197" s="354"/>
      <c r="F197" s="273"/>
      <c r="G197" s="273"/>
      <c r="H197" s="286"/>
      <c r="I197" s="285">
        <v>330</v>
      </c>
    </row>
    <row r="198" spans="1:9" ht="40.5" hidden="1" outlineLevel="1" collapsed="1" x14ac:dyDescent="0.25">
      <c r="A198" s="372"/>
      <c r="B198" s="356"/>
      <c r="C198" s="273" t="s">
        <v>526</v>
      </c>
      <c r="D198" s="368" t="s">
        <v>527</v>
      </c>
      <c r="E198" s="354"/>
      <c r="F198" s="273"/>
      <c r="G198" s="273"/>
      <c r="H198" s="286"/>
      <c r="I198" s="285">
        <v>652.41999999999996</v>
      </c>
    </row>
    <row r="199" spans="1:9" ht="40.5" hidden="1" outlineLevel="1" collapsed="1" x14ac:dyDescent="0.25">
      <c r="A199" s="372"/>
      <c r="B199" s="356"/>
      <c r="C199" s="273" t="s">
        <v>528</v>
      </c>
      <c r="D199" s="368" t="s">
        <v>529</v>
      </c>
      <c r="E199" s="354"/>
      <c r="F199" s="273"/>
      <c r="G199" s="273"/>
      <c r="H199" s="286"/>
      <c r="I199" s="285">
        <v>198</v>
      </c>
    </row>
    <row r="200" spans="1:9" ht="40.5" hidden="1" outlineLevel="1" collapsed="1" x14ac:dyDescent="0.25">
      <c r="A200" s="373"/>
      <c r="B200" s="359"/>
      <c r="C200" s="273" t="s">
        <v>530</v>
      </c>
      <c r="D200" s="368" t="s">
        <v>531</v>
      </c>
      <c r="E200" s="354"/>
      <c r="F200" s="273"/>
      <c r="G200" s="273"/>
      <c r="H200" s="286"/>
      <c r="I200" s="285">
        <v>485</v>
      </c>
    </row>
    <row r="201" spans="1:9" x14ac:dyDescent="0.25">
      <c r="A201" s="350" t="s">
        <v>19</v>
      </c>
      <c r="B201" s="351"/>
      <c r="C201" s="350" t="s">
        <v>281</v>
      </c>
      <c r="D201" s="351"/>
      <c r="E201" s="351"/>
      <c r="F201" s="274" t="s">
        <v>281</v>
      </c>
      <c r="G201" s="284" t="s">
        <v>281</v>
      </c>
      <c r="H201" s="277">
        <v>359999.41</v>
      </c>
      <c r="I201" s="277">
        <v>3701554.77</v>
      </c>
    </row>
    <row r="202" spans="1:9" ht="9.4" customHeight="1" x14ac:dyDescent="0.25"/>
    <row r="203" spans="1:9" ht="21.6" customHeight="1" x14ac:dyDescent="0.25">
      <c r="A203" s="365" t="s">
        <v>282</v>
      </c>
      <c r="B203" s="349"/>
      <c r="C203" s="349"/>
      <c r="D203" s="349"/>
      <c r="E203" s="349"/>
      <c r="F203" s="349"/>
      <c r="G203" s="349"/>
      <c r="H203" s="349"/>
      <c r="I203" s="349"/>
    </row>
    <row r="204" spans="1:9" ht="5.85" customHeight="1" x14ac:dyDescent="0.25"/>
    <row r="205" spans="1:9" x14ac:dyDescent="0.25">
      <c r="A205" s="362" t="s">
        <v>265</v>
      </c>
      <c r="B205" s="359"/>
      <c r="C205" s="363" t="s">
        <v>13</v>
      </c>
      <c r="D205" s="364"/>
      <c r="E205" s="359"/>
      <c r="F205" s="278" t="s">
        <v>283</v>
      </c>
      <c r="G205" s="278" t="s">
        <v>284</v>
      </c>
      <c r="H205" s="279" t="s">
        <v>269</v>
      </c>
      <c r="I205" s="279" t="s">
        <v>270</v>
      </c>
    </row>
    <row r="206" spans="1:9" collapsed="1" x14ac:dyDescent="0.25">
      <c r="A206" s="366" t="s">
        <v>532</v>
      </c>
      <c r="B206" s="354"/>
      <c r="C206" s="353" t="s">
        <v>533</v>
      </c>
      <c r="D206" s="351"/>
      <c r="E206" s="354"/>
      <c r="F206" s="270" t="s">
        <v>281</v>
      </c>
      <c r="G206" s="270" t="s">
        <v>281</v>
      </c>
      <c r="H206" s="281"/>
      <c r="I206" s="280">
        <v>4371</v>
      </c>
    </row>
    <row r="207" spans="1:9" hidden="1" outlineLevel="1" collapsed="1" x14ac:dyDescent="0.25">
      <c r="A207" s="367" t="s">
        <v>281</v>
      </c>
      <c r="B207" s="354"/>
      <c r="C207" s="273" t="s">
        <v>281</v>
      </c>
      <c r="D207" s="368"/>
      <c r="E207" s="354"/>
      <c r="F207" s="273"/>
      <c r="G207" s="273"/>
      <c r="H207" s="286"/>
      <c r="I207" s="286" t="s">
        <v>281</v>
      </c>
    </row>
    <row r="208" spans="1:9" collapsed="1" x14ac:dyDescent="0.25">
      <c r="A208" s="366" t="s">
        <v>534</v>
      </c>
      <c r="B208" s="354"/>
      <c r="C208" s="353" t="s">
        <v>535</v>
      </c>
      <c r="D208" s="351"/>
      <c r="E208" s="354"/>
      <c r="F208" s="270" t="s">
        <v>281</v>
      </c>
      <c r="G208" s="270" t="s">
        <v>281</v>
      </c>
      <c r="H208" s="280"/>
      <c r="I208" s="280">
        <v>0</v>
      </c>
    </row>
    <row r="209" spans="1:9" hidden="1" outlineLevel="1" collapsed="1" x14ac:dyDescent="0.25">
      <c r="A209" s="367" t="s">
        <v>281</v>
      </c>
      <c r="B209" s="354"/>
      <c r="C209" s="273" t="s">
        <v>281</v>
      </c>
      <c r="D209" s="368"/>
      <c r="E209" s="354"/>
      <c r="F209" s="273"/>
      <c r="G209" s="273"/>
      <c r="H209" s="286"/>
      <c r="I209" s="286" t="s">
        <v>281</v>
      </c>
    </row>
    <row r="210" spans="1:9" hidden="1" outlineLevel="1" collapsed="1" x14ac:dyDescent="0.25">
      <c r="A210" s="367" t="s">
        <v>281</v>
      </c>
      <c r="B210" s="354"/>
      <c r="C210" s="273" t="s">
        <v>281</v>
      </c>
      <c r="D210" s="368" t="s">
        <v>536</v>
      </c>
      <c r="E210" s="354"/>
      <c r="F210" s="273" t="s">
        <v>537</v>
      </c>
      <c r="G210" s="273" t="s">
        <v>1529</v>
      </c>
      <c r="H210" s="285"/>
      <c r="I210" s="286" t="s">
        <v>281</v>
      </c>
    </row>
    <row r="211" spans="1:9" x14ac:dyDescent="0.25">
      <c r="A211" s="350" t="s">
        <v>19</v>
      </c>
      <c r="B211" s="351"/>
      <c r="C211" s="350" t="s">
        <v>281</v>
      </c>
      <c r="D211" s="351"/>
      <c r="E211" s="351"/>
      <c r="F211" s="274" t="s">
        <v>281</v>
      </c>
      <c r="G211" s="284" t="s">
        <v>281</v>
      </c>
      <c r="H211" s="277"/>
      <c r="I211" s="277">
        <v>4371</v>
      </c>
    </row>
    <row r="212" spans="1:9" ht="9.75" customHeight="1" x14ac:dyDescent="0.25"/>
    <row r="213" spans="1:9" ht="21.6" customHeight="1" x14ac:dyDescent="0.25">
      <c r="A213" s="365" t="s">
        <v>290</v>
      </c>
      <c r="B213" s="349"/>
      <c r="C213" s="349"/>
      <c r="D213" s="349"/>
      <c r="E213" s="349"/>
      <c r="F213" s="349"/>
      <c r="G213" s="349"/>
      <c r="H213" s="349"/>
      <c r="I213" s="349"/>
    </row>
    <row r="214" spans="1:9" ht="6.6" customHeight="1" x14ac:dyDescent="0.25"/>
    <row r="215" spans="1:9" x14ac:dyDescent="0.25">
      <c r="A215" s="362" t="s">
        <v>265</v>
      </c>
      <c r="B215" s="359"/>
      <c r="C215" s="363" t="s">
        <v>13</v>
      </c>
      <c r="D215" s="364"/>
      <c r="E215" s="359"/>
      <c r="F215" s="278" t="s">
        <v>283</v>
      </c>
      <c r="G215" s="278" t="s">
        <v>284</v>
      </c>
      <c r="H215" s="279" t="s">
        <v>269</v>
      </c>
      <c r="I215" s="279" t="s">
        <v>270</v>
      </c>
    </row>
    <row r="216" spans="1:9" collapsed="1" x14ac:dyDescent="0.25">
      <c r="A216" s="366" t="s">
        <v>538</v>
      </c>
      <c r="B216" s="354"/>
      <c r="C216" s="353" t="s">
        <v>539</v>
      </c>
      <c r="D216" s="351"/>
      <c r="E216" s="354"/>
      <c r="F216" s="270" t="s">
        <v>281</v>
      </c>
      <c r="G216" s="270" t="s">
        <v>281</v>
      </c>
      <c r="H216" s="280">
        <v>326.36</v>
      </c>
      <c r="I216" s="280">
        <v>11646.03</v>
      </c>
    </row>
    <row r="217" spans="1:9" hidden="1" outlineLevel="1" collapsed="1" x14ac:dyDescent="0.25">
      <c r="A217" s="367" t="s">
        <v>281</v>
      </c>
      <c r="B217" s="354"/>
      <c r="C217" s="273" t="s">
        <v>281</v>
      </c>
      <c r="D217" s="368"/>
      <c r="E217" s="354"/>
      <c r="F217" s="273"/>
      <c r="G217" s="273"/>
      <c r="H217" s="286"/>
      <c r="I217" s="286" t="s">
        <v>281</v>
      </c>
    </row>
    <row r="218" spans="1:9" hidden="1" outlineLevel="1" collapsed="1" x14ac:dyDescent="0.25">
      <c r="A218" s="367" t="s">
        <v>281</v>
      </c>
      <c r="B218" s="354"/>
      <c r="C218" s="273" t="s">
        <v>281</v>
      </c>
      <c r="D218" s="368" t="s">
        <v>540</v>
      </c>
      <c r="E218" s="354"/>
      <c r="F218" s="273" t="s">
        <v>541</v>
      </c>
      <c r="G218" s="273" t="s">
        <v>1530</v>
      </c>
      <c r="H218" s="285">
        <v>179.56</v>
      </c>
      <c r="I218" s="286" t="s">
        <v>281</v>
      </c>
    </row>
    <row r="219" spans="1:9" hidden="1" outlineLevel="1" collapsed="1" x14ac:dyDescent="0.25">
      <c r="A219" s="367" t="s">
        <v>281</v>
      </c>
      <c r="B219" s="354"/>
      <c r="C219" s="273" t="s">
        <v>281</v>
      </c>
      <c r="D219" s="368" t="s">
        <v>540</v>
      </c>
      <c r="E219" s="354"/>
      <c r="F219" s="273" t="s">
        <v>541</v>
      </c>
      <c r="G219" s="273" t="s">
        <v>1531</v>
      </c>
      <c r="H219" s="285">
        <v>146.80000000000001</v>
      </c>
      <c r="I219" s="286" t="s">
        <v>281</v>
      </c>
    </row>
    <row r="220" spans="1:9" x14ac:dyDescent="0.25">
      <c r="A220" s="369" t="s">
        <v>19</v>
      </c>
      <c r="B220" s="351"/>
      <c r="C220" s="369" t="s">
        <v>281</v>
      </c>
      <c r="D220" s="351"/>
      <c r="E220" s="351"/>
      <c r="F220" s="251" t="s">
        <v>281</v>
      </c>
      <c r="G220" s="252" t="s">
        <v>281</v>
      </c>
      <c r="H220" s="254">
        <v>326.36</v>
      </c>
      <c r="I220" s="254">
        <v>11646.03</v>
      </c>
    </row>
    <row r="221" spans="1:9" ht="10.35" customHeight="1" x14ac:dyDescent="0.25"/>
    <row r="222" spans="1:9" ht="21.6" customHeight="1" x14ac:dyDescent="0.25">
      <c r="A222" s="365" t="s">
        <v>542</v>
      </c>
      <c r="B222" s="349"/>
      <c r="C222" s="349"/>
      <c r="D222" s="349"/>
      <c r="E222" s="349"/>
      <c r="F222" s="349"/>
      <c r="G222" s="349"/>
      <c r="H222" s="349"/>
      <c r="I222" s="349"/>
    </row>
    <row r="223" spans="1:9" ht="5.85" customHeight="1" x14ac:dyDescent="0.25"/>
    <row r="224" spans="1:9" x14ac:dyDescent="0.25">
      <c r="A224" s="362" t="s">
        <v>265</v>
      </c>
      <c r="B224" s="359"/>
      <c r="C224" s="363" t="s">
        <v>13</v>
      </c>
      <c r="D224" s="364"/>
      <c r="E224" s="359"/>
      <c r="F224" s="278" t="s">
        <v>283</v>
      </c>
      <c r="G224" s="278" t="s">
        <v>284</v>
      </c>
      <c r="H224" s="279" t="s">
        <v>269</v>
      </c>
      <c r="I224" s="279" t="s">
        <v>270</v>
      </c>
    </row>
    <row r="225" spans="1:9" collapsed="1" x14ac:dyDescent="0.25">
      <c r="A225" s="353" t="s">
        <v>422</v>
      </c>
      <c r="B225" s="354"/>
      <c r="C225" s="353" t="s">
        <v>423</v>
      </c>
      <c r="D225" s="351"/>
      <c r="E225" s="354"/>
      <c r="F225" s="270" t="s">
        <v>281</v>
      </c>
      <c r="G225" s="270" t="s">
        <v>281</v>
      </c>
      <c r="H225" s="281"/>
      <c r="I225" s="280">
        <v>2850</v>
      </c>
    </row>
    <row r="226" spans="1:9" ht="40.5" hidden="1" outlineLevel="1" collapsed="1" x14ac:dyDescent="0.25">
      <c r="A226" s="371" t="s">
        <v>281</v>
      </c>
      <c r="B226" s="359"/>
      <c r="C226" s="273" t="s">
        <v>543</v>
      </c>
      <c r="D226" s="368" t="s">
        <v>544</v>
      </c>
      <c r="E226" s="354"/>
      <c r="F226" s="273"/>
      <c r="G226" s="273"/>
      <c r="H226" s="286"/>
      <c r="I226" s="285">
        <v>2850</v>
      </c>
    </row>
    <row r="227" spans="1:9" collapsed="1" x14ac:dyDescent="0.25">
      <c r="A227" s="353" t="s">
        <v>545</v>
      </c>
      <c r="B227" s="354"/>
      <c r="C227" s="353" t="s">
        <v>546</v>
      </c>
      <c r="D227" s="351"/>
      <c r="E227" s="354"/>
      <c r="F227" s="270" t="s">
        <v>281</v>
      </c>
      <c r="G227" s="270" t="s">
        <v>281</v>
      </c>
      <c r="H227" s="280">
        <v>1935</v>
      </c>
      <c r="I227" s="280">
        <v>3975</v>
      </c>
    </row>
    <row r="228" spans="1:9" ht="27" hidden="1" outlineLevel="1" collapsed="1" x14ac:dyDescent="0.25">
      <c r="A228" s="371" t="s">
        <v>281</v>
      </c>
      <c r="B228" s="356"/>
      <c r="C228" s="273" t="s">
        <v>1231</v>
      </c>
      <c r="D228" s="368" t="s">
        <v>1232</v>
      </c>
      <c r="E228" s="354"/>
      <c r="F228" s="273"/>
      <c r="G228" s="273"/>
      <c r="H228" s="286"/>
      <c r="I228" s="285">
        <v>150</v>
      </c>
    </row>
    <row r="229" spans="1:9" ht="27" hidden="1" outlineLevel="1" collapsed="1" x14ac:dyDescent="0.25">
      <c r="A229" s="372"/>
      <c r="B229" s="356"/>
      <c r="C229" s="273" t="s">
        <v>547</v>
      </c>
      <c r="D229" s="368" t="s">
        <v>548</v>
      </c>
      <c r="E229" s="354"/>
      <c r="F229" s="273"/>
      <c r="G229" s="273"/>
      <c r="H229" s="286"/>
      <c r="I229" s="285">
        <v>315</v>
      </c>
    </row>
    <row r="230" spans="1:9" ht="27" hidden="1" outlineLevel="1" collapsed="1" x14ac:dyDescent="0.25">
      <c r="A230" s="372"/>
      <c r="B230" s="356"/>
      <c r="C230" s="273" t="s">
        <v>1532</v>
      </c>
      <c r="D230" s="368" t="s">
        <v>1533</v>
      </c>
      <c r="E230" s="354"/>
      <c r="F230" s="273"/>
      <c r="G230" s="273"/>
      <c r="H230" s="285">
        <v>387</v>
      </c>
      <c r="I230" s="285">
        <v>387</v>
      </c>
    </row>
    <row r="231" spans="1:9" ht="27" hidden="1" outlineLevel="1" collapsed="1" x14ac:dyDescent="0.25">
      <c r="A231" s="372"/>
      <c r="B231" s="356"/>
      <c r="C231" s="273" t="s">
        <v>549</v>
      </c>
      <c r="D231" s="368" t="s">
        <v>550</v>
      </c>
      <c r="E231" s="354"/>
      <c r="F231" s="273"/>
      <c r="G231" s="273"/>
      <c r="H231" s="286"/>
      <c r="I231" s="285">
        <v>315</v>
      </c>
    </row>
    <row r="232" spans="1:9" ht="27" hidden="1" outlineLevel="1" collapsed="1" x14ac:dyDescent="0.25">
      <c r="A232" s="372"/>
      <c r="B232" s="356"/>
      <c r="C232" s="273" t="s">
        <v>1534</v>
      </c>
      <c r="D232" s="368" t="s">
        <v>1535</v>
      </c>
      <c r="E232" s="354"/>
      <c r="F232" s="273"/>
      <c r="G232" s="273"/>
      <c r="H232" s="285">
        <v>387</v>
      </c>
      <c r="I232" s="285">
        <v>387</v>
      </c>
    </row>
    <row r="233" spans="1:9" ht="27" hidden="1" outlineLevel="1" collapsed="1" x14ac:dyDescent="0.25">
      <c r="A233" s="372"/>
      <c r="B233" s="356"/>
      <c r="C233" s="273" t="s">
        <v>1536</v>
      </c>
      <c r="D233" s="368" t="s">
        <v>1537</v>
      </c>
      <c r="E233" s="354"/>
      <c r="F233" s="273"/>
      <c r="G233" s="273"/>
      <c r="H233" s="285">
        <v>387</v>
      </c>
      <c r="I233" s="285">
        <v>387</v>
      </c>
    </row>
    <row r="234" spans="1:9" ht="27" hidden="1" outlineLevel="1" collapsed="1" x14ac:dyDescent="0.25">
      <c r="A234" s="372"/>
      <c r="B234" s="356"/>
      <c r="C234" s="273" t="s">
        <v>551</v>
      </c>
      <c r="D234" s="368" t="s">
        <v>552</v>
      </c>
      <c r="E234" s="354"/>
      <c r="F234" s="273"/>
      <c r="G234" s="273"/>
      <c r="H234" s="285">
        <v>387</v>
      </c>
      <c r="I234" s="285">
        <v>702</v>
      </c>
    </row>
    <row r="235" spans="1:9" ht="27" hidden="1" outlineLevel="1" collapsed="1" x14ac:dyDescent="0.25">
      <c r="A235" s="372"/>
      <c r="B235" s="356"/>
      <c r="C235" s="273" t="s">
        <v>1538</v>
      </c>
      <c r="D235" s="368" t="s">
        <v>1539</v>
      </c>
      <c r="E235" s="354"/>
      <c r="F235" s="273"/>
      <c r="G235" s="273"/>
      <c r="H235" s="285">
        <v>387</v>
      </c>
      <c r="I235" s="285">
        <v>387</v>
      </c>
    </row>
    <row r="236" spans="1:9" ht="27" hidden="1" outlineLevel="1" collapsed="1" x14ac:dyDescent="0.25">
      <c r="A236" s="372"/>
      <c r="B236" s="356"/>
      <c r="C236" s="273" t="s">
        <v>553</v>
      </c>
      <c r="D236" s="368" t="s">
        <v>554</v>
      </c>
      <c r="E236" s="354"/>
      <c r="F236" s="273"/>
      <c r="G236" s="273"/>
      <c r="H236" s="286"/>
      <c r="I236" s="285">
        <v>315</v>
      </c>
    </row>
    <row r="237" spans="1:9" ht="27" hidden="1" outlineLevel="1" collapsed="1" x14ac:dyDescent="0.25">
      <c r="A237" s="372"/>
      <c r="B237" s="356"/>
      <c r="C237" s="273" t="s">
        <v>555</v>
      </c>
      <c r="D237" s="368" t="s">
        <v>556</v>
      </c>
      <c r="E237" s="354"/>
      <c r="F237" s="273"/>
      <c r="G237" s="273"/>
      <c r="H237" s="286"/>
      <c r="I237" s="285">
        <v>315</v>
      </c>
    </row>
    <row r="238" spans="1:9" ht="27" hidden="1" outlineLevel="1" collapsed="1" x14ac:dyDescent="0.25">
      <c r="A238" s="373"/>
      <c r="B238" s="359"/>
      <c r="C238" s="273" t="s">
        <v>557</v>
      </c>
      <c r="D238" s="368" t="s">
        <v>558</v>
      </c>
      <c r="E238" s="354"/>
      <c r="F238" s="273"/>
      <c r="G238" s="273"/>
      <c r="H238" s="286"/>
      <c r="I238" s="285">
        <v>315</v>
      </c>
    </row>
    <row r="239" spans="1:9" collapsed="1" x14ac:dyDescent="0.25">
      <c r="A239" s="353" t="s">
        <v>559</v>
      </c>
      <c r="B239" s="354"/>
      <c r="C239" s="353" t="s">
        <v>560</v>
      </c>
      <c r="D239" s="351"/>
      <c r="E239" s="354"/>
      <c r="F239" s="270" t="s">
        <v>281</v>
      </c>
      <c r="G239" s="270" t="s">
        <v>281</v>
      </c>
      <c r="H239" s="280">
        <v>9062.5</v>
      </c>
      <c r="I239" s="280">
        <v>136885</v>
      </c>
    </row>
    <row r="240" spans="1:9" ht="40.5" hidden="1" outlineLevel="1" collapsed="1" x14ac:dyDescent="0.25">
      <c r="A240" s="371" t="s">
        <v>281</v>
      </c>
      <c r="B240" s="356"/>
      <c r="C240" s="273" t="s">
        <v>561</v>
      </c>
      <c r="D240" s="368" t="s">
        <v>562</v>
      </c>
      <c r="E240" s="354"/>
      <c r="F240" s="273"/>
      <c r="G240" s="273"/>
      <c r="H240" s="286"/>
      <c r="I240" s="285">
        <v>41000</v>
      </c>
    </row>
    <row r="241" spans="1:9" ht="40.5" hidden="1" outlineLevel="1" collapsed="1" x14ac:dyDescent="0.25">
      <c r="A241" s="372"/>
      <c r="B241" s="356"/>
      <c r="C241" s="273" t="s">
        <v>1540</v>
      </c>
      <c r="D241" s="368" t="s">
        <v>1541</v>
      </c>
      <c r="E241" s="354"/>
      <c r="F241" s="273"/>
      <c r="G241" s="273"/>
      <c r="H241" s="285">
        <v>1750</v>
      </c>
      <c r="I241" s="285">
        <v>1750</v>
      </c>
    </row>
    <row r="242" spans="1:9" ht="40.5" hidden="1" outlineLevel="1" collapsed="1" x14ac:dyDescent="0.25">
      <c r="A242" s="372"/>
      <c r="B242" s="356"/>
      <c r="C242" s="273" t="s">
        <v>1233</v>
      </c>
      <c r="D242" s="368" t="s">
        <v>1234</v>
      </c>
      <c r="E242" s="354"/>
      <c r="F242" s="273"/>
      <c r="G242" s="273"/>
      <c r="H242" s="286"/>
      <c r="I242" s="285">
        <v>5775</v>
      </c>
    </row>
    <row r="243" spans="1:9" ht="40.5" hidden="1" outlineLevel="1" collapsed="1" x14ac:dyDescent="0.25">
      <c r="A243" s="372"/>
      <c r="B243" s="356"/>
      <c r="C243" s="273" t="s">
        <v>563</v>
      </c>
      <c r="D243" s="368" t="s">
        <v>564</v>
      </c>
      <c r="E243" s="354"/>
      <c r="F243" s="273"/>
      <c r="G243" s="273"/>
      <c r="H243" s="286"/>
      <c r="I243" s="285">
        <v>8612.5</v>
      </c>
    </row>
    <row r="244" spans="1:9" ht="40.5" hidden="1" outlineLevel="1" collapsed="1" x14ac:dyDescent="0.25">
      <c r="A244" s="372"/>
      <c r="B244" s="356"/>
      <c r="C244" s="273" t="s">
        <v>565</v>
      </c>
      <c r="D244" s="368" t="s">
        <v>566</v>
      </c>
      <c r="E244" s="354"/>
      <c r="F244" s="273"/>
      <c r="G244" s="273"/>
      <c r="H244" s="285">
        <v>7312.5</v>
      </c>
      <c r="I244" s="285">
        <v>21937.5</v>
      </c>
    </row>
    <row r="245" spans="1:9" ht="40.5" hidden="1" outlineLevel="1" collapsed="1" x14ac:dyDescent="0.25">
      <c r="A245" s="372"/>
      <c r="B245" s="356"/>
      <c r="C245" s="273" t="s">
        <v>567</v>
      </c>
      <c r="D245" s="368" t="s">
        <v>568</v>
      </c>
      <c r="E245" s="354"/>
      <c r="F245" s="273"/>
      <c r="G245" s="273"/>
      <c r="H245" s="286"/>
      <c r="I245" s="285">
        <v>3375</v>
      </c>
    </row>
    <row r="246" spans="1:9" ht="40.5" hidden="1" outlineLevel="1" collapsed="1" x14ac:dyDescent="0.25">
      <c r="A246" s="372"/>
      <c r="B246" s="356"/>
      <c r="C246" s="273" t="s">
        <v>569</v>
      </c>
      <c r="D246" s="368" t="s">
        <v>570</v>
      </c>
      <c r="E246" s="354"/>
      <c r="F246" s="273"/>
      <c r="G246" s="273"/>
      <c r="H246" s="286"/>
      <c r="I246" s="285">
        <v>1600</v>
      </c>
    </row>
    <row r="247" spans="1:9" ht="40.5" hidden="1" outlineLevel="1" collapsed="1" x14ac:dyDescent="0.25">
      <c r="A247" s="372"/>
      <c r="B247" s="356"/>
      <c r="C247" s="273" t="s">
        <v>571</v>
      </c>
      <c r="D247" s="368" t="s">
        <v>572</v>
      </c>
      <c r="E247" s="354"/>
      <c r="F247" s="273"/>
      <c r="G247" s="273"/>
      <c r="H247" s="286"/>
      <c r="I247" s="285">
        <v>7575</v>
      </c>
    </row>
    <row r="248" spans="1:9" ht="40.5" hidden="1" outlineLevel="1" collapsed="1" x14ac:dyDescent="0.25">
      <c r="A248" s="372"/>
      <c r="B248" s="356"/>
      <c r="C248" s="273" t="s">
        <v>573</v>
      </c>
      <c r="D248" s="368" t="s">
        <v>574</v>
      </c>
      <c r="E248" s="354"/>
      <c r="F248" s="273"/>
      <c r="G248" s="273"/>
      <c r="H248" s="286"/>
      <c r="I248" s="285">
        <v>960</v>
      </c>
    </row>
    <row r="249" spans="1:9" ht="40.5" hidden="1" outlineLevel="1" collapsed="1" x14ac:dyDescent="0.25">
      <c r="A249" s="372"/>
      <c r="B249" s="356"/>
      <c r="C249" s="273" t="s">
        <v>575</v>
      </c>
      <c r="D249" s="368" t="s">
        <v>576</v>
      </c>
      <c r="E249" s="354"/>
      <c r="F249" s="273"/>
      <c r="G249" s="273"/>
      <c r="H249" s="286"/>
      <c r="I249" s="285">
        <v>5500</v>
      </c>
    </row>
    <row r="250" spans="1:9" ht="40.5" hidden="1" outlineLevel="1" collapsed="1" x14ac:dyDescent="0.25">
      <c r="A250" s="372"/>
      <c r="B250" s="356"/>
      <c r="C250" s="273" t="s">
        <v>577</v>
      </c>
      <c r="D250" s="368" t="s">
        <v>578</v>
      </c>
      <c r="E250" s="354"/>
      <c r="F250" s="273"/>
      <c r="G250" s="273"/>
      <c r="H250" s="286"/>
      <c r="I250" s="285">
        <v>2800</v>
      </c>
    </row>
    <row r="251" spans="1:9" ht="40.5" hidden="1" outlineLevel="1" collapsed="1" x14ac:dyDescent="0.25">
      <c r="A251" s="372"/>
      <c r="B251" s="356"/>
      <c r="C251" s="273" t="s">
        <v>579</v>
      </c>
      <c r="D251" s="368" t="s">
        <v>580</v>
      </c>
      <c r="E251" s="354"/>
      <c r="F251" s="273"/>
      <c r="G251" s="273"/>
      <c r="H251" s="286"/>
      <c r="I251" s="285">
        <v>2600</v>
      </c>
    </row>
    <row r="252" spans="1:9" ht="40.5" hidden="1" outlineLevel="1" collapsed="1" x14ac:dyDescent="0.25">
      <c r="A252" s="372"/>
      <c r="B252" s="356"/>
      <c r="C252" s="273" t="s">
        <v>581</v>
      </c>
      <c r="D252" s="368" t="s">
        <v>582</v>
      </c>
      <c r="E252" s="354"/>
      <c r="F252" s="273"/>
      <c r="G252" s="273"/>
      <c r="H252" s="286"/>
      <c r="I252" s="285">
        <v>5400</v>
      </c>
    </row>
    <row r="253" spans="1:9" ht="40.5" hidden="1" outlineLevel="1" collapsed="1" x14ac:dyDescent="0.25">
      <c r="A253" s="373"/>
      <c r="B253" s="359"/>
      <c r="C253" s="273" t="s">
        <v>583</v>
      </c>
      <c r="D253" s="368" t="s">
        <v>584</v>
      </c>
      <c r="E253" s="354"/>
      <c r="F253" s="273"/>
      <c r="G253" s="273"/>
      <c r="H253" s="286"/>
      <c r="I253" s="285">
        <v>28000</v>
      </c>
    </row>
    <row r="254" spans="1:9" x14ac:dyDescent="0.25">
      <c r="A254" s="350" t="s">
        <v>19</v>
      </c>
      <c r="B254" s="351"/>
      <c r="C254" s="350" t="s">
        <v>281</v>
      </c>
      <c r="D254" s="351"/>
      <c r="E254" s="351"/>
      <c r="F254" s="274" t="s">
        <v>281</v>
      </c>
      <c r="G254" s="284" t="s">
        <v>281</v>
      </c>
      <c r="H254" s="277">
        <v>10997.5</v>
      </c>
      <c r="I254" s="277">
        <v>143710</v>
      </c>
    </row>
    <row r="255" spans="1:9" ht="9.9499999999999993" customHeight="1" x14ac:dyDescent="0.25"/>
    <row r="256" spans="1:9" ht="21.6" customHeight="1" x14ac:dyDescent="0.25">
      <c r="A256" s="365" t="s">
        <v>289</v>
      </c>
      <c r="B256" s="349"/>
      <c r="C256" s="349"/>
      <c r="D256" s="349"/>
      <c r="E256" s="349"/>
      <c r="F256" s="349"/>
      <c r="G256" s="349"/>
      <c r="H256" s="349"/>
      <c r="I256" s="349"/>
    </row>
    <row r="257" spans="1:9" ht="6.4" customHeight="1" x14ac:dyDescent="0.25"/>
    <row r="258" spans="1:9" x14ac:dyDescent="0.25">
      <c r="A258" s="362" t="s">
        <v>265</v>
      </c>
      <c r="B258" s="359"/>
      <c r="C258" s="363" t="s">
        <v>13</v>
      </c>
      <c r="D258" s="364"/>
      <c r="E258" s="359"/>
      <c r="F258" s="278" t="s">
        <v>283</v>
      </c>
      <c r="G258" s="278" t="s">
        <v>284</v>
      </c>
      <c r="H258" s="279" t="s">
        <v>269</v>
      </c>
      <c r="I258" s="279" t="s">
        <v>270</v>
      </c>
    </row>
    <row r="259" spans="1:9" collapsed="1" x14ac:dyDescent="0.25">
      <c r="A259" s="353" t="s">
        <v>414</v>
      </c>
      <c r="B259" s="354"/>
      <c r="C259" s="353" t="s">
        <v>415</v>
      </c>
      <c r="D259" s="351"/>
      <c r="E259" s="354"/>
      <c r="F259" s="270" t="s">
        <v>281</v>
      </c>
      <c r="G259" s="270" t="s">
        <v>281</v>
      </c>
      <c r="H259" s="281"/>
      <c r="I259" s="280">
        <v>379.6</v>
      </c>
    </row>
    <row r="260" spans="1:9" ht="27" hidden="1" outlineLevel="1" collapsed="1" x14ac:dyDescent="0.25">
      <c r="A260" s="355" t="s">
        <v>281</v>
      </c>
      <c r="B260" s="359"/>
      <c r="C260" s="271" t="s">
        <v>585</v>
      </c>
      <c r="D260" s="360" t="s">
        <v>586</v>
      </c>
      <c r="E260" s="354"/>
      <c r="F260" s="271" t="s">
        <v>281</v>
      </c>
      <c r="G260" s="271" t="s">
        <v>281</v>
      </c>
      <c r="H260" s="288"/>
      <c r="I260" s="287">
        <v>379.6</v>
      </c>
    </row>
    <row r="261" spans="1:9" x14ac:dyDescent="0.25">
      <c r="A261" s="350" t="s">
        <v>19</v>
      </c>
      <c r="B261" s="351"/>
      <c r="C261" s="269" t="s">
        <v>281</v>
      </c>
      <c r="D261" s="352" t="s">
        <v>281</v>
      </c>
      <c r="E261" s="351"/>
      <c r="F261" s="274" t="s">
        <v>281</v>
      </c>
      <c r="G261" s="274" t="s">
        <v>281</v>
      </c>
      <c r="H261" s="275"/>
      <c r="I261" s="277">
        <v>379.6</v>
      </c>
    </row>
    <row r="262" spans="1:9" ht="3.95" customHeight="1" x14ac:dyDescent="0.25"/>
    <row r="263" spans="1:9" ht="8.25" customHeight="1" x14ac:dyDescent="0.25"/>
    <row r="264" spans="1:9" ht="0" hidden="1" customHeight="1" x14ac:dyDescent="0.25"/>
    <row r="265" spans="1:9" x14ac:dyDescent="0.25">
      <c r="H265" s="265">
        <f>H127+H201+H211+H220+H254</f>
        <v>1515105.04</v>
      </c>
      <c r="I265" s="265">
        <f>I127+I201+I211+I220+I254</f>
        <v>9058430.959999999</v>
      </c>
    </row>
  </sheetData>
  <mergeCells count="340">
    <mergeCell ref="A13:B13"/>
    <mergeCell ref="C13:E13"/>
    <mergeCell ref="A14:B14"/>
    <mergeCell ref="D14:E14"/>
    <mergeCell ref="A15:B15"/>
    <mergeCell ref="C15:E15"/>
    <mergeCell ref="A2:I2"/>
    <mergeCell ref="A4:I4"/>
    <mergeCell ref="A6:I6"/>
    <mergeCell ref="A10:I10"/>
    <mergeCell ref="A12:B12"/>
    <mergeCell ref="C12:E12"/>
    <mergeCell ref="A16:B17"/>
    <mergeCell ref="D16:E16"/>
    <mergeCell ref="D17:E17"/>
    <mergeCell ref="A18:B18"/>
    <mergeCell ref="C18:E18"/>
    <mergeCell ref="A19:B19"/>
    <mergeCell ref="D19:E19"/>
    <mergeCell ref="A21:B23"/>
    <mergeCell ref="D23:E23"/>
    <mergeCell ref="D31:E31"/>
    <mergeCell ref="A27:B27"/>
    <mergeCell ref="A28:B28"/>
    <mergeCell ref="C28:E28"/>
    <mergeCell ref="A29:B33"/>
    <mergeCell ref="D32:E32"/>
    <mergeCell ref="D80:E80"/>
    <mergeCell ref="A20:B20"/>
    <mergeCell ref="C20:E20"/>
    <mergeCell ref="D21:E21"/>
    <mergeCell ref="D22:E22"/>
    <mergeCell ref="D67:E67"/>
    <mergeCell ref="D48:E48"/>
    <mergeCell ref="D46:E46"/>
    <mergeCell ref="D54:E54"/>
    <mergeCell ref="D68:E68"/>
    <mergeCell ref="A24:B24"/>
    <mergeCell ref="A25:B25"/>
    <mergeCell ref="D27:E27"/>
    <mergeCell ref="D29:E29"/>
    <mergeCell ref="D30:E30"/>
    <mergeCell ref="C24:E24"/>
    <mergeCell ref="D25:E25"/>
    <mergeCell ref="A26:B26"/>
    <mergeCell ref="C26:E26"/>
    <mergeCell ref="A61:B61"/>
    <mergeCell ref="C61:E61"/>
    <mergeCell ref="D64:E64"/>
    <mergeCell ref="D69:E69"/>
    <mergeCell ref="D60:E60"/>
    <mergeCell ref="A58:B58"/>
    <mergeCell ref="C58:E58"/>
    <mergeCell ref="A59:B60"/>
    <mergeCell ref="D59:E59"/>
    <mergeCell ref="A62:B62"/>
    <mergeCell ref="D33:E33"/>
    <mergeCell ref="D41:E41"/>
    <mergeCell ref="D37:E37"/>
    <mergeCell ref="D39:E39"/>
    <mergeCell ref="D40:E40"/>
    <mergeCell ref="D49:E49"/>
    <mergeCell ref="A34:B34"/>
    <mergeCell ref="C34:E34"/>
    <mergeCell ref="A35:B37"/>
    <mergeCell ref="D36:E36"/>
    <mergeCell ref="A38:B38"/>
    <mergeCell ref="C38:E38"/>
    <mergeCell ref="A39:B44"/>
    <mergeCell ref="D120:E120"/>
    <mergeCell ref="D70:E70"/>
    <mergeCell ref="D62:E62"/>
    <mergeCell ref="D57:E57"/>
    <mergeCell ref="D162:E162"/>
    <mergeCell ref="D169:E169"/>
    <mergeCell ref="A134:B134"/>
    <mergeCell ref="D136:E136"/>
    <mergeCell ref="D151:E151"/>
    <mergeCell ref="D149:E149"/>
    <mergeCell ref="D150:E150"/>
    <mergeCell ref="D145:E145"/>
    <mergeCell ref="D139:E139"/>
    <mergeCell ref="D142:E142"/>
    <mergeCell ref="D143:E143"/>
    <mergeCell ref="D144:E144"/>
    <mergeCell ref="D146:E146"/>
    <mergeCell ref="D147:E147"/>
    <mergeCell ref="D137:E137"/>
    <mergeCell ref="D78:E78"/>
    <mergeCell ref="D79:E79"/>
    <mergeCell ref="D76:E76"/>
    <mergeCell ref="A73:B76"/>
    <mergeCell ref="D74:E74"/>
    <mergeCell ref="A77:B77"/>
    <mergeCell ref="C77:E77"/>
    <mergeCell ref="A78:B80"/>
    <mergeCell ref="A81:B81"/>
    <mergeCell ref="C81:E81"/>
    <mergeCell ref="D73:E73"/>
    <mergeCell ref="D75:E75"/>
    <mergeCell ref="D92:E92"/>
    <mergeCell ref="D86:E86"/>
    <mergeCell ref="D88:E88"/>
    <mergeCell ref="D89:E89"/>
    <mergeCell ref="D91:E91"/>
    <mergeCell ref="D95:E95"/>
    <mergeCell ref="D94:E94"/>
    <mergeCell ref="D90:E90"/>
    <mergeCell ref="A82:B83"/>
    <mergeCell ref="D82:E82"/>
    <mergeCell ref="A84:B84"/>
    <mergeCell ref="C84:E84"/>
    <mergeCell ref="A85:B92"/>
    <mergeCell ref="D85:E85"/>
    <mergeCell ref="D87:E87"/>
    <mergeCell ref="A93:B93"/>
    <mergeCell ref="C93:E93"/>
    <mergeCell ref="A94:B95"/>
    <mergeCell ref="D83:E83"/>
    <mergeCell ref="D158:E158"/>
    <mergeCell ref="D160:E160"/>
    <mergeCell ref="D153:E153"/>
    <mergeCell ref="D157:E157"/>
    <mergeCell ref="D134:E134"/>
    <mergeCell ref="A135:B135"/>
    <mergeCell ref="C135:E135"/>
    <mergeCell ref="A136:B137"/>
    <mergeCell ref="A138:B138"/>
    <mergeCell ref="C138:E138"/>
    <mergeCell ref="A139:B139"/>
    <mergeCell ref="A140:B140"/>
    <mergeCell ref="C140:E140"/>
    <mergeCell ref="A141:B147"/>
    <mergeCell ref="D141:E141"/>
    <mergeCell ref="A148:B148"/>
    <mergeCell ref="C148:E148"/>
    <mergeCell ref="A149:B154"/>
    <mergeCell ref="A155:B155"/>
    <mergeCell ref="C155:E155"/>
    <mergeCell ref="A156:B173"/>
    <mergeCell ref="D159:E159"/>
    <mergeCell ref="D161:E161"/>
    <mergeCell ref="D172:E172"/>
    <mergeCell ref="A201:B201"/>
    <mergeCell ref="C201:E201"/>
    <mergeCell ref="C194:E194"/>
    <mergeCell ref="A195:B200"/>
    <mergeCell ref="D196:E196"/>
    <mergeCell ref="D197:E197"/>
    <mergeCell ref="D198:E198"/>
    <mergeCell ref="D199:E199"/>
    <mergeCell ref="D200:E200"/>
    <mergeCell ref="A239:B239"/>
    <mergeCell ref="C239:E239"/>
    <mergeCell ref="D240:E240"/>
    <mergeCell ref="D241:E241"/>
    <mergeCell ref="A220:B220"/>
    <mergeCell ref="C220:E220"/>
    <mergeCell ref="D229:E229"/>
    <mergeCell ref="D230:E230"/>
    <mergeCell ref="D231:E231"/>
    <mergeCell ref="D232:E232"/>
    <mergeCell ref="D233:E233"/>
    <mergeCell ref="D226:E226"/>
    <mergeCell ref="D228:E228"/>
    <mergeCell ref="A225:B225"/>
    <mergeCell ref="C225:E225"/>
    <mergeCell ref="A226:B226"/>
    <mergeCell ref="A227:B227"/>
    <mergeCell ref="C227:E227"/>
    <mergeCell ref="A228:B238"/>
    <mergeCell ref="D234:E234"/>
    <mergeCell ref="D235:E235"/>
    <mergeCell ref="D236:E236"/>
    <mergeCell ref="D237:E237"/>
    <mergeCell ref="D238:E238"/>
    <mergeCell ref="D43:E43"/>
    <mergeCell ref="A46:B46"/>
    <mergeCell ref="D35:E35"/>
    <mergeCell ref="D42:E42"/>
    <mergeCell ref="D44:E44"/>
    <mergeCell ref="A45:B45"/>
    <mergeCell ref="C45:E45"/>
    <mergeCell ref="A47:B47"/>
    <mergeCell ref="C47:E47"/>
    <mergeCell ref="A48:B52"/>
    <mergeCell ref="D51:E51"/>
    <mergeCell ref="A54:B54"/>
    <mergeCell ref="A55:B55"/>
    <mergeCell ref="C55:E55"/>
    <mergeCell ref="A56:B57"/>
    <mergeCell ref="D56:E56"/>
    <mergeCell ref="D50:E50"/>
    <mergeCell ref="D52:E52"/>
    <mergeCell ref="A53:B53"/>
    <mergeCell ref="C53:E53"/>
    <mergeCell ref="A63:B63"/>
    <mergeCell ref="C63:E63"/>
    <mergeCell ref="A64:B64"/>
    <mergeCell ref="A65:B65"/>
    <mergeCell ref="C65:E65"/>
    <mergeCell ref="A66:B71"/>
    <mergeCell ref="D66:E66"/>
    <mergeCell ref="D71:E71"/>
    <mergeCell ref="A72:B72"/>
    <mergeCell ref="C72:E72"/>
    <mergeCell ref="A96:B96"/>
    <mergeCell ref="C96:E96"/>
    <mergeCell ref="D97:E97"/>
    <mergeCell ref="A98:B98"/>
    <mergeCell ref="C98:E98"/>
    <mergeCell ref="A99:B108"/>
    <mergeCell ref="A109:B109"/>
    <mergeCell ref="C109:E109"/>
    <mergeCell ref="A97:B97"/>
    <mergeCell ref="D108:E108"/>
    <mergeCell ref="D99:E99"/>
    <mergeCell ref="D100:E100"/>
    <mergeCell ref="D102:E102"/>
    <mergeCell ref="D105:E105"/>
    <mergeCell ref="D101:E101"/>
    <mergeCell ref="D103:E103"/>
    <mergeCell ref="D104:E104"/>
    <mergeCell ref="D106:E106"/>
    <mergeCell ref="D107:E107"/>
    <mergeCell ref="D119:E119"/>
    <mergeCell ref="D121:E121"/>
    <mergeCell ref="D124:E124"/>
    <mergeCell ref="D126:E126"/>
    <mergeCell ref="A127:B127"/>
    <mergeCell ref="A130:I130"/>
    <mergeCell ref="A132:B132"/>
    <mergeCell ref="C132:E132"/>
    <mergeCell ref="A133:B133"/>
    <mergeCell ref="C133:E133"/>
    <mergeCell ref="A110:B126"/>
    <mergeCell ref="D115:E115"/>
    <mergeCell ref="D116:E116"/>
    <mergeCell ref="D117:E117"/>
    <mergeCell ref="D118:E118"/>
    <mergeCell ref="D123:E123"/>
    <mergeCell ref="D125:E125"/>
    <mergeCell ref="D127:E127"/>
    <mergeCell ref="D110:E110"/>
    <mergeCell ref="D111:E111"/>
    <mergeCell ref="D112:E112"/>
    <mergeCell ref="D113:E113"/>
    <mergeCell ref="D114:E114"/>
    <mergeCell ref="D122:E122"/>
    <mergeCell ref="D173:E173"/>
    <mergeCell ref="D163:E163"/>
    <mergeCell ref="D164:E164"/>
    <mergeCell ref="D165:E165"/>
    <mergeCell ref="D166:E166"/>
    <mergeCell ref="D167:E167"/>
    <mergeCell ref="D168:E168"/>
    <mergeCell ref="D170:E170"/>
    <mergeCell ref="D171:E171"/>
    <mergeCell ref="D152:E152"/>
    <mergeCell ref="D154:E154"/>
    <mergeCell ref="D156:E156"/>
    <mergeCell ref="A174:B174"/>
    <mergeCell ref="C174:E174"/>
    <mergeCell ref="A175:B175"/>
    <mergeCell ref="A176:B176"/>
    <mergeCell ref="C176:E176"/>
    <mergeCell ref="A177:B193"/>
    <mergeCell ref="D179:E179"/>
    <mergeCell ref="D186:E186"/>
    <mergeCell ref="D187:E187"/>
    <mergeCell ref="D188:E188"/>
    <mergeCell ref="D189:E189"/>
    <mergeCell ref="D190:E190"/>
    <mergeCell ref="D191:E191"/>
    <mergeCell ref="D193:E193"/>
    <mergeCell ref="D192:E192"/>
    <mergeCell ref="D180:E180"/>
    <mergeCell ref="D181:E181"/>
    <mergeCell ref="D182:E182"/>
    <mergeCell ref="D183:E183"/>
    <mergeCell ref="D184:E184"/>
    <mergeCell ref="D175:E175"/>
    <mergeCell ref="D177:E177"/>
    <mergeCell ref="D178:E178"/>
    <mergeCell ref="D185:E185"/>
    <mergeCell ref="C211:E211"/>
    <mergeCell ref="A213:I213"/>
    <mergeCell ref="A215:B215"/>
    <mergeCell ref="C215:E215"/>
    <mergeCell ref="A216:B216"/>
    <mergeCell ref="C216:E216"/>
    <mergeCell ref="A209:B209"/>
    <mergeCell ref="A210:B210"/>
    <mergeCell ref="A203:I203"/>
    <mergeCell ref="A206:B206"/>
    <mergeCell ref="C206:E206"/>
    <mergeCell ref="A207:B207"/>
    <mergeCell ref="D207:E207"/>
    <mergeCell ref="A208:B208"/>
    <mergeCell ref="C208:E208"/>
    <mergeCell ref="D209:E209"/>
    <mergeCell ref="D210:E210"/>
    <mergeCell ref="A205:B205"/>
    <mergeCell ref="C205:E205"/>
    <mergeCell ref="A194:B194"/>
    <mergeCell ref="D195:E195"/>
    <mergeCell ref="A217:B217"/>
    <mergeCell ref="A218:B218"/>
    <mergeCell ref="A219:B219"/>
    <mergeCell ref="D219:E219"/>
    <mergeCell ref="D218:E218"/>
    <mergeCell ref="D217:E217"/>
    <mergeCell ref="A211:B211"/>
    <mergeCell ref="A222:I222"/>
    <mergeCell ref="A224:B224"/>
    <mergeCell ref="C224:E224"/>
    <mergeCell ref="A240:B253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A261:B261"/>
    <mergeCell ref="D261:E261"/>
    <mergeCell ref="A254:B254"/>
    <mergeCell ref="C254:E254"/>
    <mergeCell ref="A256:I256"/>
    <mergeCell ref="A258:B258"/>
    <mergeCell ref="C258:E258"/>
    <mergeCell ref="A259:B259"/>
    <mergeCell ref="C259:E259"/>
    <mergeCell ref="A260:B260"/>
    <mergeCell ref="D260:E260"/>
  </mergeCells>
  <pageMargins left="0" right="0" top="0.23622047244094491" bottom="0.55118110236220474" header="0.23622047244094491" footer="0.23622047244094491"/>
  <pageSetup paperSize="9" scale="89" fitToHeight="2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  <rowBreaks count="1" manualBreakCount="1">
    <brk id="21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1DE9A-3E92-48B4-B653-9FB224FFB567}">
  <sheetPr>
    <outlinePr summaryBelow="0" summaryRight="0"/>
  </sheetPr>
  <dimension ref="A1:I318"/>
  <sheetViews>
    <sheetView showGridLines="0" view="pageBreakPreview" zoomScaleNormal="100" zoomScaleSheetLayoutView="100" workbookViewId="0">
      <pane ySplit="7" topLeftCell="A87" activePane="bottomLeft" state="frozen"/>
      <selection activeCell="A46" sqref="A46"/>
      <selection pane="bottomLeft" activeCell="I319" sqref="I319"/>
    </sheetView>
  </sheetViews>
  <sheetFormatPr defaultColWidth="9.140625" defaultRowHeight="15" outlineLevelRow="1" x14ac:dyDescent="0.25"/>
  <cols>
    <col min="1" max="1" width="0.7109375" style="268" customWidth="1"/>
    <col min="2" max="2" width="10.28515625" style="268" customWidth="1"/>
    <col min="3" max="3" width="6.85546875" style="268" customWidth="1"/>
    <col min="4" max="4" width="8.42578125" style="268" customWidth="1"/>
    <col min="5" max="5" width="23.140625" style="268" customWidth="1"/>
    <col min="6" max="8" width="12.28515625" style="268" customWidth="1"/>
    <col min="9" max="9" width="13.7109375" style="268" customWidth="1"/>
    <col min="10" max="16384" width="9.140625" style="268"/>
  </cols>
  <sheetData>
    <row r="1" spans="1:9" ht="0.95" customHeight="1" x14ac:dyDescent="0.25"/>
    <row r="2" spans="1:9" ht="23.25" customHeight="1" x14ac:dyDescent="0.25">
      <c r="A2" s="344" t="s">
        <v>226</v>
      </c>
      <c r="B2" s="349"/>
      <c r="C2" s="349"/>
      <c r="D2" s="349"/>
      <c r="E2" s="349"/>
      <c r="F2" s="349"/>
      <c r="G2" s="349"/>
      <c r="H2" s="349"/>
      <c r="I2" s="349"/>
    </row>
    <row r="3" spans="1:9" ht="6" customHeight="1" x14ac:dyDescent="0.25"/>
    <row r="4" spans="1:9" ht="21.2" customHeight="1" x14ac:dyDescent="0.25">
      <c r="A4" s="346" t="s">
        <v>587</v>
      </c>
      <c r="B4" s="370"/>
      <c r="C4" s="370"/>
      <c r="D4" s="370"/>
      <c r="E4" s="370"/>
      <c r="F4" s="370"/>
      <c r="G4" s="370"/>
      <c r="H4" s="370"/>
      <c r="I4" s="370"/>
    </row>
    <row r="5" spans="1:9" ht="3" customHeight="1" x14ac:dyDescent="0.25"/>
    <row r="6" spans="1:9" ht="19.899999999999999" customHeight="1" x14ac:dyDescent="0.25">
      <c r="A6" s="348" t="s">
        <v>1512</v>
      </c>
      <c r="B6" s="349"/>
      <c r="C6" s="349"/>
      <c r="D6" s="349"/>
      <c r="E6" s="349"/>
      <c r="F6" s="349"/>
      <c r="G6" s="349"/>
      <c r="H6" s="349"/>
      <c r="I6" s="349"/>
    </row>
    <row r="7" spans="1:9" ht="16.149999999999999" customHeight="1" x14ac:dyDescent="0.25"/>
    <row r="8" spans="1:9" ht="5.85" customHeight="1" x14ac:dyDescent="0.25"/>
    <row r="9" spans="1:9" ht="9.4" customHeight="1" x14ac:dyDescent="0.25"/>
    <row r="10" spans="1:9" ht="21.6" customHeight="1" x14ac:dyDescent="0.25">
      <c r="A10" s="365" t="s">
        <v>542</v>
      </c>
      <c r="B10" s="349"/>
      <c r="C10" s="349"/>
      <c r="D10" s="349"/>
      <c r="E10" s="349"/>
      <c r="F10" s="349"/>
      <c r="G10" s="349"/>
      <c r="H10" s="349"/>
      <c r="I10" s="349"/>
    </row>
    <row r="11" spans="1:9" ht="5.65" customHeight="1" x14ac:dyDescent="0.25"/>
    <row r="12" spans="1:9" x14ac:dyDescent="0.25">
      <c r="A12" s="362" t="s">
        <v>265</v>
      </c>
      <c r="B12" s="359"/>
      <c r="C12" s="363" t="s">
        <v>13</v>
      </c>
      <c r="D12" s="364"/>
      <c r="E12" s="359"/>
      <c r="F12" s="278" t="s">
        <v>283</v>
      </c>
      <c r="G12" s="278" t="s">
        <v>284</v>
      </c>
      <c r="H12" s="279" t="s">
        <v>269</v>
      </c>
      <c r="I12" s="279" t="s">
        <v>270</v>
      </c>
    </row>
    <row r="13" spans="1:9" collapsed="1" x14ac:dyDescent="0.25">
      <c r="A13" s="353" t="s">
        <v>588</v>
      </c>
      <c r="B13" s="354"/>
      <c r="C13" s="353" t="s">
        <v>589</v>
      </c>
      <c r="D13" s="351"/>
      <c r="E13" s="354"/>
      <c r="F13" s="270" t="s">
        <v>281</v>
      </c>
      <c r="G13" s="270" t="s">
        <v>281</v>
      </c>
      <c r="H13" s="280">
        <v>12904.65</v>
      </c>
      <c r="I13" s="280">
        <v>81379.179999999993</v>
      </c>
    </row>
    <row r="14" spans="1:9" ht="27" hidden="1" outlineLevel="1" collapsed="1" x14ac:dyDescent="0.25">
      <c r="A14" s="371" t="s">
        <v>281</v>
      </c>
      <c r="B14" s="356"/>
      <c r="C14" s="273" t="s">
        <v>590</v>
      </c>
      <c r="D14" s="368" t="s">
        <v>591</v>
      </c>
      <c r="E14" s="354"/>
      <c r="F14" s="273" t="s">
        <v>281</v>
      </c>
      <c r="G14" s="273" t="s">
        <v>281</v>
      </c>
      <c r="H14" s="286"/>
      <c r="I14" s="285">
        <v>4147</v>
      </c>
    </row>
    <row r="15" spans="1:9" ht="27" hidden="1" outlineLevel="1" collapsed="1" x14ac:dyDescent="0.25">
      <c r="A15" s="372"/>
      <c r="B15" s="356"/>
      <c r="C15" s="273" t="s">
        <v>1326</v>
      </c>
      <c r="D15" s="368" t="s">
        <v>1327</v>
      </c>
      <c r="E15" s="354"/>
      <c r="F15" s="273" t="s">
        <v>281</v>
      </c>
      <c r="G15" s="273" t="s">
        <v>281</v>
      </c>
      <c r="H15" s="285">
        <v>990</v>
      </c>
      <c r="I15" s="285">
        <v>4950</v>
      </c>
    </row>
    <row r="16" spans="1:9" ht="27" hidden="1" outlineLevel="1" collapsed="1" x14ac:dyDescent="0.25">
      <c r="A16" s="372"/>
      <c r="B16" s="356"/>
      <c r="C16" s="273" t="s">
        <v>592</v>
      </c>
      <c r="D16" s="368" t="s">
        <v>593</v>
      </c>
      <c r="E16" s="354"/>
      <c r="F16" s="273" t="s">
        <v>281</v>
      </c>
      <c r="G16" s="273" t="s">
        <v>281</v>
      </c>
      <c r="H16" s="286"/>
      <c r="I16" s="285">
        <v>560.77</v>
      </c>
    </row>
    <row r="17" spans="1:9" ht="27" hidden="1" outlineLevel="1" collapsed="1" x14ac:dyDescent="0.25">
      <c r="A17" s="372"/>
      <c r="B17" s="356"/>
      <c r="C17" s="273" t="s">
        <v>594</v>
      </c>
      <c r="D17" s="368" t="s">
        <v>595</v>
      </c>
      <c r="E17" s="354"/>
      <c r="F17" s="273" t="s">
        <v>281</v>
      </c>
      <c r="G17" s="273" t="s">
        <v>281</v>
      </c>
      <c r="H17" s="286"/>
      <c r="I17" s="285">
        <v>93.46</v>
      </c>
    </row>
    <row r="18" spans="1:9" ht="27" hidden="1" outlineLevel="1" collapsed="1" x14ac:dyDescent="0.25">
      <c r="A18" s="372"/>
      <c r="B18" s="356"/>
      <c r="C18" s="273" t="s">
        <v>596</v>
      </c>
      <c r="D18" s="368" t="s">
        <v>597</v>
      </c>
      <c r="E18" s="354"/>
      <c r="F18" s="273" t="s">
        <v>281</v>
      </c>
      <c r="G18" s="273" t="s">
        <v>281</v>
      </c>
      <c r="H18" s="286"/>
      <c r="I18" s="285">
        <v>2710.39</v>
      </c>
    </row>
    <row r="19" spans="1:9" ht="27" hidden="1" outlineLevel="1" collapsed="1" x14ac:dyDescent="0.25">
      <c r="A19" s="372"/>
      <c r="B19" s="356"/>
      <c r="C19" s="273" t="s">
        <v>598</v>
      </c>
      <c r="D19" s="368" t="s">
        <v>599</v>
      </c>
      <c r="E19" s="354"/>
      <c r="F19" s="273" t="s">
        <v>281</v>
      </c>
      <c r="G19" s="273" t="s">
        <v>281</v>
      </c>
      <c r="H19" s="285">
        <v>3800.02</v>
      </c>
      <c r="I19" s="285">
        <v>31715.4</v>
      </c>
    </row>
    <row r="20" spans="1:9" ht="27" hidden="1" outlineLevel="1" collapsed="1" x14ac:dyDescent="0.25">
      <c r="A20" s="372"/>
      <c r="B20" s="356"/>
      <c r="C20" s="273" t="s">
        <v>600</v>
      </c>
      <c r="D20" s="368" t="s">
        <v>601</v>
      </c>
      <c r="E20" s="354"/>
      <c r="F20" s="273" t="s">
        <v>281</v>
      </c>
      <c r="G20" s="273" t="s">
        <v>281</v>
      </c>
      <c r="H20" s="285">
        <v>2430.0100000000002</v>
      </c>
      <c r="I20" s="285">
        <v>14673.47</v>
      </c>
    </row>
    <row r="21" spans="1:9" ht="27" hidden="1" outlineLevel="1" collapsed="1" x14ac:dyDescent="0.25">
      <c r="A21" s="372"/>
      <c r="B21" s="356"/>
      <c r="C21" s="273" t="s">
        <v>1542</v>
      </c>
      <c r="D21" s="368" t="s">
        <v>1543</v>
      </c>
      <c r="E21" s="354"/>
      <c r="F21" s="273" t="s">
        <v>281</v>
      </c>
      <c r="G21" s="273" t="s">
        <v>281</v>
      </c>
      <c r="H21" s="285">
        <v>2484.62</v>
      </c>
      <c r="I21" s="285">
        <v>2484.62</v>
      </c>
    </row>
    <row r="22" spans="1:9" ht="27" hidden="1" outlineLevel="1" collapsed="1" x14ac:dyDescent="0.25">
      <c r="A22" s="372"/>
      <c r="B22" s="356"/>
      <c r="C22" s="273" t="s">
        <v>602</v>
      </c>
      <c r="D22" s="368" t="s">
        <v>603</v>
      </c>
      <c r="E22" s="354"/>
      <c r="F22" s="273" t="s">
        <v>281</v>
      </c>
      <c r="G22" s="273" t="s">
        <v>281</v>
      </c>
      <c r="H22" s="285">
        <v>1800</v>
      </c>
      <c r="I22" s="285">
        <v>11284.61</v>
      </c>
    </row>
    <row r="23" spans="1:9" ht="27" hidden="1" outlineLevel="1" collapsed="1" x14ac:dyDescent="0.25">
      <c r="A23" s="372"/>
      <c r="B23" s="356"/>
      <c r="C23" s="273" t="s">
        <v>1328</v>
      </c>
      <c r="D23" s="368" t="s">
        <v>1329</v>
      </c>
      <c r="E23" s="354"/>
      <c r="F23" s="273" t="s">
        <v>281</v>
      </c>
      <c r="G23" s="273" t="s">
        <v>281</v>
      </c>
      <c r="H23" s="286"/>
      <c r="I23" s="285">
        <v>553.85</v>
      </c>
    </row>
    <row r="24" spans="1:9" ht="27" hidden="1" outlineLevel="1" collapsed="1" x14ac:dyDescent="0.25">
      <c r="A24" s="372"/>
      <c r="B24" s="356"/>
      <c r="C24" s="273" t="s">
        <v>1163</v>
      </c>
      <c r="D24" s="368" t="s">
        <v>1164</v>
      </c>
      <c r="E24" s="354"/>
      <c r="F24" s="273" t="s">
        <v>281</v>
      </c>
      <c r="G24" s="273" t="s">
        <v>281</v>
      </c>
      <c r="H24" s="285">
        <v>1400</v>
      </c>
      <c r="I24" s="285">
        <v>4792.3100000000004</v>
      </c>
    </row>
    <row r="25" spans="1:9" ht="27" hidden="1" outlineLevel="1" collapsed="1" x14ac:dyDescent="0.25">
      <c r="A25" s="373"/>
      <c r="B25" s="359"/>
      <c r="C25" s="273" t="s">
        <v>604</v>
      </c>
      <c r="D25" s="368" t="s">
        <v>605</v>
      </c>
      <c r="E25" s="354"/>
      <c r="F25" s="273" t="s">
        <v>281</v>
      </c>
      <c r="G25" s="273" t="s">
        <v>281</v>
      </c>
      <c r="H25" s="286"/>
      <c r="I25" s="285">
        <v>3413.3</v>
      </c>
    </row>
    <row r="26" spans="1:9" collapsed="1" x14ac:dyDescent="0.25">
      <c r="A26" s="353" t="s">
        <v>1330</v>
      </c>
      <c r="B26" s="354"/>
      <c r="C26" s="353" t="s">
        <v>1331</v>
      </c>
      <c r="D26" s="351"/>
      <c r="E26" s="354"/>
      <c r="F26" s="270" t="s">
        <v>281</v>
      </c>
      <c r="G26" s="270" t="s">
        <v>281</v>
      </c>
      <c r="H26" s="280">
        <v>8250</v>
      </c>
      <c r="I26" s="280">
        <v>38775</v>
      </c>
    </row>
    <row r="27" spans="1:9" ht="27" hidden="1" outlineLevel="1" collapsed="1" x14ac:dyDescent="0.25">
      <c r="A27" s="371" t="s">
        <v>281</v>
      </c>
      <c r="B27" s="359"/>
      <c r="C27" s="273" t="s">
        <v>1332</v>
      </c>
      <c r="D27" s="368" t="s">
        <v>1333</v>
      </c>
      <c r="E27" s="354"/>
      <c r="F27" s="273" t="s">
        <v>281</v>
      </c>
      <c r="G27" s="273" t="s">
        <v>281</v>
      </c>
      <c r="H27" s="285">
        <v>8250</v>
      </c>
      <c r="I27" s="285">
        <v>38775</v>
      </c>
    </row>
    <row r="28" spans="1:9" collapsed="1" x14ac:dyDescent="0.25">
      <c r="A28" s="353" t="s">
        <v>606</v>
      </c>
      <c r="B28" s="354"/>
      <c r="C28" s="353" t="s">
        <v>607</v>
      </c>
      <c r="D28" s="351"/>
      <c r="E28" s="354"/>
      <c r="F28" s="270" t="s">
        <v>281</v>
      </c>
      <c r="G28" s="270" t="s">
        <v>281</v>
      </c>
      <c r="H28" s="280">
        <v>21924</v>
      </c>
      <c r="I28" s="280">
        <v>184606.48</v>
      </c>
    </row>
    <row r="29" spans="1:9" ht="27" hidden="1" outlineLevel="1" collapsed="1" x14ac:dyDescent="0.25">
      <c r="A29" s="371" t="s">
        <v>281</v>
      </c>
      <c r="B29" s="356"/>
      <c r="C29" s="273" t="s">
        <v>1165</v>
      </c>
      <c r="D29" s="368" t="s">
        <v>1166</v>
      </c>
      <c r="E29" s="354"/>
      <c r="F29" s="273" t="s">
        <v>281</v>
      </c>
      <c r="G29" s="273" t="s">
        <v>281</v>
      </c>
      <c r="H29" s="286"/>
      <c r="I29" s="285">
        <v>138.47999999999999</v>
      </c>
    </row>
    <row r="30" spans="1:9" ht="27" hidden="1" outlineLevel="1" collapsed="1" x14ac:dyDescent="0.25">
      <c r="A30" s="372"/>
      <c r="B30" s="356"/>
      <c r="C30" s="273" t="s">
        <v>608</v>
      </c>
      <c r="D30" s="368" t="s">
        <v>609</v>
      </c>
      <c r="E30" s="354"/>
      <c r="F30" s="273" t="s">
        <v>281</v>
      </c>
      <c r="G30" s="273" t="s">
        <v>281</v>
      </c>
      <c r="H30" s="286"/>
      <c r="I30" s="285">
        <v>1044</v>
      </c>
    </row>
    <row r="31" spans="1:9" ht="27" hidden="1" outlineLevel="1" collapsed="1" x14ac:dyDescent="0.25">
      <c r="A31" s="372"/>
      <c r="B31" s="356"/>
      <c r="C31" s="273" t="s">
        <v>610</v>
      </c>
      <c r="D31" s="368" t="s">
        <v>611</v>
      </c>
      <c r="E31" s="354"/>
      <c r="F31" s="273" t="s">
        <v>281</v>
      </c>
      <c r="G31" s="273" t="s">
        <v>281</v>
      </c>
      <c r="H31" s="285">
        <v>1053</v>
      </c>
      <c r="I31" s="285">
        <v>9720</v>
      </c>
    </row>
    <row r="32" spans="1:9" ht="27" hidden="1" outlineLevel="1" collapsed="1" x14ac:dyDescent="0.25">
      <c r="A32" s="372"/>
      <c r="B32" s="356"/>
      <c r="C32" s="273" t="s">
        <v>612</v>
      </c>
      <c r="D32" s="368" t="s">
        <v>613</v>
      </c>
      <c r="E32" s="354"/>
      <c r="F32" s="273" t="s">
        <v>281</v>
      </c>
      <c r="G32" s="273" t="s">
        <v>281</v>
      </c>
      <c r="H32" s="285">
        <v>2088</v>
      </c>
      <c r="I32" s="285">
        <v>10962</v>
      </c>
    </row>
    <row r="33" spans="1:9" ht="27" hidden="1" outlineLevel="1" collapsed="1" x14ac:dyDescent="0.25">
      <c r="A33" s="372"/>
      <c r="B33" s="356"/>
      <c r="C33" s="273" t="s">
        <v>614</v>
      </c>
      <c r="D33" s="368" t="s">
        <v>615</v>
      </c>
      <c r="E33" s="354"/>
      <c r="F33" s="273" t="s">
        <v>281</v>
      </c>
      <c r="G33" s="273" t="s">
        <v>281</v>
      </c>
      <c r="H33" s="285">
        <v>8352</v>
      </c>
      <c r="I33" s="285">
        <v>49590</v>
      </c>
    </row>
    <row r="34" spans="1:9" ht="27" hidden="1" outlineLevel="1" collapsed="1" x14ac:dyDescent="0.25">
      <c r="A34" s="372"/>
      <c r="B34" s="356"/>
      <c r="C34" s="273" t="s">
        <v>616</v>
      </c>
      <c r="D34" s="368" t="s">
        <v>617</v>
      </c>
      <c r="E34" s="354"/>
      <c r="F34" s="273" t="s">
        <v>281</v>
      </c>
      <c r="G34" s="273" t="s">
        <v>281</v>
      </c>
      <c r="H34" s="285">
        <v>6264</v>
      </c>
      <c r="I34" s="285">
        <v>90828</v>
      </c>
    </row>
    <row r="35" spans="1:9" ht="27" hidden="1" outlineLevel="1" collapsed="1" x14ac:dyDescent="0.25">
      <c r="A35" s="372"/>
      <c r="B35" s="356"/>
      <c r="C35" s="273" t="s">
        <v>1167</v>
      </c>
      <c r="D35" s="368" t="s">
        <v>1168</v>
      </c>
      <c r="E35" s="354"/>
      <c r="F35" s="273" t="s">
        <v>281</v>
      </c>
      <c r="G35" s="273" t="s">
        <v>281</v>
      </c>
      <c r="H35" s="286"/>
      <c r="I35" s="285">
        <v>6945</v>
      </c>
    </row>
    <row r="36" spans="1:9" ht="27" hidden="1" outlineLevel="1" collapsed="1" x14ac:dyDescent="0.25">
      <c r="A36" s="372"/>
      <c r="B36" s="356"/>
      <c r="C36" s="273" t="s">
        <v>1169</v>
      </c>
      <c r="D36" s="368" t="s">
        <v>1170</v>
      </c>
      <c r="E36" s="354"/>
      <c r="F36" s="273" t="s">
        <v>281</v>
      </c>
      <c r="G36" s="273" t="s">
        <v>281</v>
      </c>
      <c r="H36" s="286"/>
      <c r="I36" s="285">
        <v>10674.5</v>
      </c>
    </row>
    <row r="37" spans="1:9" ht="27" hidden="1" outlineLevel="1" collapsed="1" x14ac:dyDescent="0.25">
      <c r="A37" s="373"/>
      <c r="B37" s="359"/>
      <c r="C37" s="273" t="s">
        <v>1444</v>
      </c>
      <c r="D37" s="368" t="s">
        <v>1445</v>
      </c>
      <c r="E37" s="354"/>
      <c r="F37" s="273" t="s">
        <v>281</v>
      </c>
      <c r="G37" s="273" t="s">
        <v>281</v>
      </c>
      <c r="H37" s="285">
        <v>4167</v>
      </c>
      <c r="I37" s="285">
        <v>4704.5</v>
      </c>
    </row>
    <row r="38" spans="1:9" collapsed="1" x14ac:dyDescent="0.25">
      <c r="A38" s="353" t="s">
        <v>618</v>
      </c>
      <c r="B38" s="354"/>
      <c r="C38" s="353" t="s">
        <v>619</v>
      </c>
      <c r="D38" s="351"/>
      <c r="E38" s="354"/>
      <c r="F38" s="270" t="s">
        <v>281</v>
      </c>
      <c r="G38" s="270" t="s">
        <v>281</v>
      </c>
      <c r="H38" s="280">
        <v>206437.03</v>
      </c>
      <c r="I38" s="280">
        <v>1209197</v>
      </c>
    </row>
    <row r="39" spans="1:9" ht="27" hidden="1" outlineLevel="1" collapsed="1" x14ac:dyDescent="0.25">
      <c r="A39" s="371" t="s">
        <v>281</v>
      </c>
      <c r="B39" s="356"/>
      <c r="C39" s="273" t="s">
        <v>620</v>
      </c>
      <c r="D39" s="368" t="s">
        <v>1334</v>
      </c>
      <c r="E39" s="354"/>
      <c r="F39" s="273" t="s">
        <v>281</v>
      </c>
      <c r="G39" s="273" t="s">
        <v>281</v>
      </c>
      <c r="H39" s="285">
        <v>880</v>
      </c>
      <c r="I39" s="285">
        <v>20460</v>
      </c>
    </row>
    <row r="40" spans="1:9" ht="27" hidden="1" outlineLevel="1" collapsed="1" x14ac:dyDescent="0.25">
      <c r="A40" s="372"/>
      <c r="B40" s="356"/>
      <c r="C40" s="273" t="s">
        <v>621</v>
      </c>
      <c r="D40" s="368" t="s">
        <v>622</v>
      </c>
      <c r="E40" s="354"/>
      <c r="F40" s="273" t="s">
        <v>281</v>
      </c>
      <c r="G40" s="273" t="s">
        <v>281</v>
      </c>
      <c r="H40" s="285">
        <v>17938.91</v>
      </c>
      <c r="I40" s="285">
        <v>114402.86</v>
      </c>
    </row>
    <row r="41" spans="1:9" ht="27" hidden="1" outlineLevel="1" collapsed="1" x14ac:dyDescent="0.25">
      <c r="A41" s="372"/>
      <c r="B41" s="356"/>
      <c r="C41" s="273" t="s">
        <v>1335</v>
      </c>
      <c r="D41" s="368" t="s">
        <v>1544</v>
      </c>
      <c r="E41" s="354"/>
      <c r="F41" s="273" t="s">
        <v>281</v>
      </c>
      <c r="G41" s="273" t="s">
        <v>281</v>
      </c>
      <c r="H41" s="285">
        <v>45692.67</v>
      </c>
      <c r="I41" s="285">
        <v>75308.42</v>
      </c>
    </row>
    <row r="42" spans="1:9" ht="27" hidden="1" outlineLevel="1" collapsed="1" x14ac:dyDescent="0.25">
      <c r="A42" s="372"/>
      <c r="B42" s="356"/>
      <c r="C42" s="273" t="s">
        <v>1545</v>
      </c>
      <c r="D42" s="368" t="s">
        <v>1546</v>
      </c>
      <c r="E42" s="354"/>
      <c r="F42" s="273" t="s">
        <v>281</v>
      </c>
      <c r="G42" s="273" t="s">
        <v>281</v>
      </c>
      <c r="H42" s="285">
        <v>2200</v>
      </c>
      <c r="I42" s="285">
        <v>2200</v>
      </c>
    </row>
    <row r="43" spans="1:9" ht="27" hidden="1" outlineLevel="1" collapsed="1" x14ac:dyDescent="0.25">
      <c r="A43" s="372"/>
      <c r="B43" s="356"/>
      <c r="C43" s="273" t="s">
        <v>623</v>
      </c>
      <c r="D43" s="368" t="s">
        <v>624</v>
      </c>
      <c r="E43" s="354"/>
      <c r="F43" s="273" t="s">
        <v>281</v>
      </c>
      <c r="G43" s="273" t="s">
        <v>281</v>
      </c>
      <c r="H43" s="285">
        <v>1540.4</v>
      </c>
      <c r="I43" s="285">
        <v>6576.34</v>
      </c>
    </row>
    <row r="44" spans="1:9" ht="27" hidden="1" outlineLevel="1" collapsed="1" x14ac:dyDescent="0.25">
      <c r="A44" s="372"/>
      <c r="B44" s="356"/>
      <c r="C44" s="273" t="s">
        <v>625</v>
      </c>
      <c r="D44" s="368" t="s">
        <v>626</v>
      </c>
      <c r="E44" s="354"/>
      <c r="F44" s="273" t="s">
        <v>281</v>
      </c>
      <c r="G44" s="273" t="s">
        <v>281</v>
      </c>
      <c r="H44" s="285">
        <v>24200.19</v>
      </c>
      <c r="I44" s="285">
        <v>399344.04</v>
      </c>
    </row>
    <row r="45" spans="1:9" ht="27" hidden="1" outlineLevel="1" collapsed="1" x14ac:dyDescent="0.25">
      <c r="A45" s="372"/>
      <c r="B45" s="356"/>
      <c r="C45" s="273" t="s">
        <v>627</v>
      </c>
      <c r="D45" s="368" t="s">
        <v>628</v>
      </c>
      <c r="E45" s="354"/>
      <c r="F45" s="273" t="s">
        <v>281</v>
      </c>
      <c r="G45" s="273" t="s">
        <v>281</v>
      </c>
      <c r="H45" s="285">
        <v>31731.17</v>
      </c>
      <c r="I45" s="285">
        <v>216828.28</v>
      </c>
    </row>
    <row r="46" spans="1:9" ht="27" hidden="1" outlineLevel="1" collapsed="1" x14ac:dyDescent="0.25">
      <c r="A46" s="372"/>
      <c r="B46" s="356"/>
      <c r="C46" s="273" t="s">
        <v>1336</v>
      </c>
      <c r="D46" s="368" t="s">
        <v>1337</v>
      </c>
      <c r="E46" s="354"/>
      <c r="F46" s="273" t="s">
        <v>281</v>
      </c>
      <c r="G46" s="273" t="s">
        <v>281</v>
      </c>
      <c r="H46" s="286"/>
      <c r="I46" s="285">
        <v>2640</v>
      </c>
    </row>
    <row r="47" spans="1:9" ht="27" hidden="1" outlineLevel="1" collapsed="1" x14ac:dyDescent="0.25">
      <c r="A47" s="372"/>
      <c r="B47" s="356"/>
      <c r="C47" s="273" t="s">
        <v>1446</v>
      </c>
      <c r="D47" s="368" t="s">
        <v>1447</v>
      </c>
      <c r="E47" s="354"/>
      <c r="F47" s="273" t="s">
        <v>281</v>
      </c>
      <c r="G47" s="273" t="s">
        <v>281</v>
      </c>
      <c r="H47" s="286"/>
      <c r="I47" s="285">
        <v>21450</v>
      </c>
    </row>
    <row r="48" spans="1:9" ht="27" hidden="1" outlineLevel="1" collapsed="1" x14ac:dyDescent="0.25">
      <c r="A48" s="372"/>
      <c r="B48" s="356"/>
      <c r="C48" s="273" t="s">
        <v>629</v>
      </c>
      <c r="D48" s="368" t="s">
        <v>630</v>
      </c>
      <c r="E48" s="354"/>
      <c r="F48" s="273" t="s">
        <v>281</v>
      </c>
      <c r="G48" s="273" t="s">
        <v>281</v>
      </c>
      <c r="H48" s="286"/>
      <c r="I48" s="285">
        <v>6600</v>
      </c>
    </row>
    <row r="49" spans="1:9" ht="27" hidden="1" outlineLevel="1" collapsed="1" x14ac:dyDescent="0.25">
      <c r="A49" s="372"/>
      <c r="B49" s="356"/>
      <c r="C49" s="273" t="s">
        <v>1547</v>
      </c>
      <c r="D49" s="368" t="s">
        <v>630</v>
      </c>
      <c r="E49" s="354"/>
      <c r="F49" s="273" t="s">
        <v>281</v>
      </c>
      <c r="G49" s="273" t="s">
        <v>281</v>
      </c>
      <c r="H49" s="285">
        <v>3850</v>
      </c>
      <c r="I49" s="285">
        <v>3850</v>
      </c>
    </row>
    <row r="50" spans="1:9" ht="27" hidden="1" outlineLevel="1" collapsed="1" x14ac:dyDescent="0.25">
      <c r="A50" s="372"/>
      <c r="B50" s="356"/>
      <c r="C50" s="273" t="s">
        <v>631</v>
      </c>
      <c r="D50" s="368" t="s">
        <v>1338</v>
      </c>
      <c r="E50" s="354"/>
      <c r="F50" s="273" t="s">
        <v>281</v>
      </c>
      <c r="G50" s="273" t="s">
        <v>281</v>
      </c>
      <c r="H50" s="285">
        <v>49561.5</v>
      </c>
      <c r="I50" s="285">
        <v>96898.79</v>
      </c>
    </row>
    <row r="51" spans="1:9" ht="27" hidden="1" outlineLevel="1" collapsed="1" x14ac:dyDescent="0.25">
      <c r="A51" s="372"/>
      <c r="B51" s="356"/>
      <c r="C51" s="273" t="s">
        <v>1448</v>
      </c>
      <c r="D51" s="368" t="s">
        <v>1449</v>
      </c>
      <c r="E51" s="354"/>
      <c r="F51" s="273" t="s">
        <v>281</v>
      </c>
      <c r="G51" s="273" t="s">
        <v>281</v>
      </c>
      <c r="H51" s="285">
        <v>12184.64</v>
      </c>
      <c r="I51" s="285">
        <v>19800.05</v>
      </c>
    </row>
    <row r="52" spans="1:9" hidden="1" outlineLevel="1" collapsed="1" x14ac:dyDescent="0.25">
      <c r="A52" s="372"/>
      <c r="B52" s="356"/>
      <c r="C52" s="273" t="s">
        <v>632</v>
      </c>
      <c r="D52" s="368" t="s">
        <v>1339</v>
      </c>
      <c r="E52" s="354"/>
      <c r="F52" s="273" t="s">
        <v>281</v>
      </c>
      <c r="G52" s="273" t="s">
        <v>281</v>
      </c>
      <c r="H52" s="285">
        <v>2530</v>
      </c>
      <c r="I52" s="285">
        <v>125620</v>
      </c>
    </row>
    <row r="53" spans="1:9" ht="27" hidden="1" outlineLevel="1" collapsed="1" x14ac:dyDescent="0.25">
      <c r="A53" s="372"/>
      <c r="B53" s="356"/>
      <c r="C53" s="273" t="s">
        <v>1548</v>
      </c>
      <c r="D53" s="368" t="s">
        <v>1549</v>
      </c>
      <c r="E53" s="354"/>
      <c r="F53" s="273" t="s">
        <v>281</v>
      </c>
      <c r="G53" s="273" t="s">
        <v>281</v>
      </c>
      <c r="H53" s="285">
        <v>1073.08</v>
      </c>
      <c r="I53" s="285">
        <v>1073.08</v>
      </c>
    </row>
    <row r="54" spans="1:9" ht="27" hidden="1" outlineLevel="1" collapsed="1" x14ac:dyDescent="0.25">
      <c r="A54" s="372"/>
      <c r="B54" s="356"/>
      <c r="C54" s="273" t="s">
        <v>633</v>
      </c>
      <c r="D54" s="368" t="s">
        <v>634</v>
      </c>
      <c r="E54" s="354"/>
      <c r="F54" s="273" t="s">
        <v>281</v>
      </c>
      <c r="G54" s="273" t="s">
        <v>281</v>
      </c>
      <c r="H54" s="286"/>
      <c r="I54" s="285">
        <v>1246.1500000000001</v>
      </c>
    </row>
    <row r="55" spans="1:9" ht="27" hidden="1" outlineLevel="1" collapsed="1" x14ac:dyDescent="0.25">
      <c r="A55" s="372"/>
      <c r="B55" s="356"/>
      <c r="C55" s="273" t="s">
        <v>635</v>
      </c>
      <c r="D55" s="368" t="s">
        <v>636</v>
      </c>
      <c r="E55" s="354"/>
      <c r="F55" s="273" t="s">
        <v>281</v>
      </c>
      <c r="G55" s="273" t="s">
        <v>281</v>
      </c>
      <c r="H55" s="286"/>
      <c r="I55" s="285">
        <v>211.54</v>
      </c>
    </row>
    <row r="56" spans="1:9" ht="27" hidden="1" outlineLevel="1" collapsed="1" x14ac:dyDescent="0.25">
      <c r="A56" s="372"/>
      <c r="B56" s="356"/>
      <c r="C56" s="273" t="s">
        <v>637</v>
      </c>
      <c r="D56" s="368" t="s">
        <v>638</v>
      </c>
      <c r="E56" s="354"/>
      <c r="F56" s="273" t="s">
        <v>281</v>
      </c>
      <c r="G56" s="273" t="s">
        <v>281</v>
      </c>
      <c r="H56" s="285">
        <v>2200</v>
      </c>
      <c r="I56" s="285">
        <v>16918.900000000001</v>
      </c>
    </row>
    <row r="57" spans="1:9" ht="27" hidden="1" outlineLevel="1" collapsed="1" x14ac:dyDescent="0.25">
      <c r="A57" s="372"/>
      <c r="B57" s="356"/>
      <c r="C57" s="273" t="s">
        <v>1171</v>
      </c>
      <c r="D57" s="368" t="s">
        <v>1172</v>
      </c>
      <c r="E57" s="354"/>
      <c r="F57" s="273" t="s">
        <v>281</v>
      </c>
      <c r="G57" s="273" t="s">
        <v>281</v>
      </c>
      <c r="H57" s="285">
        <v>2200.12</v>
      </c>
      <c r="I57" s="285">
        <v>7361.94</v>
      </c>
    </row>
    <row r="58" spans="1:9" ht="27" hidden="1" outlineLevel="1" collapsed="1" x14ac:dyDescent="0.25">
      <c r="A58" s="372"/>
      <c r="B58" s="356"/>
      <c r="C58" s="273" t="s">
        <v>639</v>
      </c>
      <c r="D58" s="368" t="s">
        <v>640</v>
      </c>
      <c r="E58" s="354"/>
      <c r="F58" s="273" t="s">
        <v>281</v>
      </c>
      <c r="G58" s="273" t="s">
        <v>281</v>
      </c>
      <c r="H58" s="285">
        <v>2200.12</v>
      </c>
      <c r="I58" s="285">
        <v>17854.82</v>
      </c>
    </row>
    <row r="59" spans="1:9" ht="27" hidden="1" outlineLevel="1" collapsed="1" x14ac:dyDescent="0.25">
      <c r="A59" s="372"/>
      <c r="B59" s="356"/>
      <c r="C59" s="273" t="s">
        <v>641</v>
      </c>
      <c r="D59" s="368" t="s">
        <v>642</v>
      </c>
      <c r="E59" s="354"/>
      <c r="F59" s="273" t="s">
        <v>281</v>
      </c>
      <c r="G59" s="273" t="s">
        <v>281</v>
      </c>
      <c r="H59" s="285">
        <v>2200</v>
      </c>
      <c r="I59" s="285">
        <v>16484.93</v>
      </c>
    </row>
    <row r="60" spans="1:9" ht="27" hidden="1" outlineLevel="1" collapsed="1" x14ac:dyDescent="0.25">
      <c r="A60" s="372"/>
      <c r="B60" s="356"/>
      <c r="C60" s="273" t="s">
        <v>643</v>
      </c>
      <c r="D60" s="368" t="s">
        <v>644</v>
      </c>
      <c r="E60" s="354"/>
      <c r="F60" s="273" t="s">
        <v>281</v>
      </c>
      <c r="G60" s="273" t="s">
        <v>281</v>
      </c>
      <c r="H60" s="285">
        <v>1200</v>
      </c>
      <c r="I60" s="285">
        <v>9323.07</v>
      </c>
    </row>
    <row r="61" spans="1:9" ht="27" hidden="1" outlineLevel="1" collapsed="1" x14ac:dyDescent="0.25">
      <c r="A61" s="372"/>
      <c r="B61" s="356"/>
      <c r="C61" s="273" t="s">
        <v>645</v>
      </c>
      <c r="D61" s="368" t="s">
        <v>646</v>
      </c>
      <c r="E61" s="354"/>
      <c r="F61" s="273" t="s">
        <v>281</v>
      </c>
      <c r="G61" s="273" t="s">
        <v>281</v>
      </c>
      <c r="H61" s="285">
        <v>1200</v>
      </c>
      <c r="I61" s="285">
        <v>8630.76</v>
      </c>
    </row>
    <row r="62" spans="1:9" ht="27" hidden="1" outlineLevel="1" collapsed="1" x14ac:dyDescent="0.25">
      <c r="A62" s="372"/>
      <c r="B62" s="356"/>
      <c r="C62" s="273" t="s">
        <v>647</v>
      </c>
      <c r="D62" s="368" t="s">
        <v>648</v>
      </c>
      <c r="E62" s="354"/>
      <c r="F62" s="273" t="s">
        <v>281</v>
      </c>
      <c r="G62" s="273" t="s">
        <v>281</v>
      </c>
      <c r="H62" s="285">
        <v>1200</v>
      </c>
      <c r="I62" s="285">
        <v>9092.2999999999993</v>
      </c>
    </row>
    <row r="63" spans="1:9" ht="27" hidden="1" outlineLevel="1" collapsed="1" x14ac:dyDescent="0.25">
      <c r="A63" s="372"/>
      <c r="B63" s="356"/>
      <c r="C63" s="273" t="s">
        <v>1550</v>
      </c>
      <c r="D63" s="368" t="s">
        <v>1551</v>
      </c>
      <c r="E63" s="354"/>
      <c r="F63" s="273" t="s">
        <v>281</v>
      </c>
      <c r="G63" s="273" t="s">
        <v>281</v>
      </c>
      <c r="H63" s="285">
        <v>654.23</v>
      </c>
      <c r="I63" s="285">
        <v>654.23</v>
      </c>
    </row>
    <row r="64" spans="1:9" ht="27" hidden="1" outlineLevel="1" collapsed="1" x14ac:dyDescent="0.25">
      <c r="A64" s="373"/>
      <c r="B64" s="359"/>
      <c r="C64" s="273" t="s">
        <v>649</v>
      </c>
      <c r="D64" s="368" t="s">
        <v>650</v>
      </c>
      <c r="E64" s="354"/>
      <c r="F64" s="273" t="s">
        <v>281</v>
      </c>
      <c r="G64" s="273" t="s">
        <v>281</v>
      </c>
      <c r="H64" s="286"/>
      <c r="I64" s="285">
        <v>8366.5</v>
      </c>
    </row>
    <row r="65" spans="1:9" collapsed="1" x14ac:dyDescent="0.25">
      <c r="A65" s="353" t="s">
        <v>651</v>
      </c>
      <c r="B65" s="354"/>
      <c r="C65" s="353" t="s">
        <v>652</v>
      </c>
      <c r="D65" s="351"/>
      <c r="E65" s="354"/>
      <c r="F65" s="270" t="s">
        <v>281</v>
      </c>
      <c r="G65" s="270" t="s">
        <v>281</v>
      </c>
      <c r="H65" s="280">
        <v>55702.94</v>
      </c>
      <c r="I65" s="280">
        <v>391002.59</v>
      </c>
    </row>
    <row r="66" spans="1:9" ht="27" hidden="1" outlineLevel="1" collapsed="1" x14ac:dyDescent="0.25">
      <c r="A66" s="371" t="s">
        <v>281</v>
      </c>
      <c r="B66" s="356"/>
      <c r="C66" s="273" t="s">
        <v>653</v>
      </c>
      <c r="D66" s="368" t="s">
        <v>654</v>
      </c>
      <c r="E66" s="354"/>
      <c r="F66" s="273" t="s">
        <v>281</v>
      </c>
      <c r="G66" s="273" t="s">
        <v>281</v>
      </c>
      <c r="H66" s="285">
        <v>5521.26</v>
      </c>
      <c r="I66" s="285">
        <v>48168.22</v>
      </c>
    </row>
    <row r="67" spans="1:9" ht="27" hidden="1" outlineLevel="1" collapsed="1" x14ac:dyDescent="0.25">
      <c r="A67" s="372"/>
      <c r="B67" s="356"/>
      <c r="C67" s="273" t="s">
        <v>655</v>
      </c>
      <c r="D67" s="368" t="s">
        <v>656</v>
      </c>
      <c r="E67" s="354"/>
      <c r="F67" s="273" t="s">
        <v>281</v>
      </c>
      <c r="G67" s="273" t="s">
        <v>281</v>
      </c>
      <c r="H67" s="285">
        <v>660</v>
      </c>
      <c r="I67" s="285">
        <v>3850</v>
      </c>
    </row>
    <row r="68" spans="1:9" ht="27" hidden="1" outlineLevel="1" collapsed="1" x14ac:dyDescent="0.25">
      <c r="A68" s="372"/>
      <c r="B68" s="356"/>
      <c r="C68" s="273" t="s">
        <v>1552</v>
      </c>
      <c r="D68" s="368" t="s">
        <v>1553</v>
      </c>
      <c r="E68" s="354"/>
      <c r="F68" s="273" t="s">
        <v>281</v>
      </c>
      <c r="G68" s="273" t="s">
        <v>281</v>
      </c>
      <c r="H68" s="285">
        <v>840</v>
      </c>
      <c r="I68" s="285">
        <v>840</v>
      </c>
    </row>
    <row r="69" spans="1:9" ht="27" hidden="1" outlineLevel="1" collapsed="1" x14ac:dyDescent="0.25">
      <c r="A69" s="372"/>
      <c r="B69" s="356"/>
      <c r="C69" s="273" t="s">
        <v>657</v>
      </c>
      <c r="D69" s="368" t="s">
        <v>658</v>
      </c>
      <c r="E69" s="354"/>
      <c r="F69" s="273" t="s">
        <v>281</v>
      </c>
      <c r="G69" s="273" t="s">
        <v>281</v>
      </c>
      <c r="H69" s="286"/>
      <c r="I69" s="285">
        <v>1512</v>
      </c>
    </row>
    <row r="70" spans="1:9" ht="27" hidden="1" outlineLevel="1" collapsed="1" x14ac:dyDescent="0.25">
      <c r="A70" s="372"/>
      <c r="B70" s="356"/>
      <c r="C70" s="273" t="s">
        <v>659</v>
      </c>
      <c r="D70" s="368" t="s">
        <v>660</v>
      </c>
      <c r="E70" s="354"/>
      <c r="F70" s="273" t="s">
        <v>281</v>
      </c>
      <c r="G70" s="273" t="s">
        <v>281</v>
      </c>
      <c r="H70" s="285">
        <v>5110</v>
      </c>
      <c r="I70" s="285">
        <v>28504</v>
      </c>
    </row>
    <row r="71" spans="1:9" ht="27" hidden="1" outlineLevel="1" collapsed="1" x14ac:dyDescent="0.25">
      <c r="A71" s="372"/>
      <c r="B71" s="356"/>
      <c r="C71" s="273" t="s">
        <v>1340</v>
      </c>
      <c r="D71" s="368" t="s">
        <v>1341</v>
      </c>
      <c r="E71" s="354"/>
      <c r="F71" s="273" t="s">
        <v>281</v>
      </c>
      <c r="G71" s="273" t="s">
        <v>281</v>
      </c>
      <c r="H71" s="286"/>
      <c r="I71" s="285">
        <v>168</v>
      </c>
    </row>
    <row r="72" spans="1:9" ht="27" hidden="1" outlineLevel="1" collapsed="1" x14ac:dyDescent="0.25">
      <c r="A72" s="372"/>
      <c r="B72" s="356"/>
      <c r="C72" s="273" t="s">
        <v>1554</v>
      </c>
      <c r="D72" s="368" t="s">
        <v>1555</v>
      </c>
      <c r="E72" s="354"/>
      <c r="F72" s="273" t="s">
        <v>281</v>
      </c>
      <c r="G72" s="273" t="s">
        <v>281</v>
      </c>
      <c r="H72" s="285">
        <v>3024</v>
      </c>
      <c r="I72" s="285">
        <v>3024</v>
      </c>
    </row>
    <row r="73" spans="1:9" ht="27" hidden="1" outlineLevel="1" collapsed="1" x14ac:dyDescent="0.25">
      <c r="A73" s="372"/>
      <c r="B73" s="356"/>
      <c r="C73" s="273" t="s">
        <v>661</v>
      </c>
      <c r="D73" s="368" t="s">
        <v>662</v>
      </c>
      <c r="E73" s="354"/>
      <c r="F73" s="273" t="s">
        <v>281</v>
      </c>
      <c r="G73" s="273" t="s">
        <v>281</v>
      </c>
      <c r="H73" s="285">
        <v>5110</v>
      </c>
      <c r="I73" s="285">
        <v>34286</v>
      </c>
    </row>
    <row r="74" spans="1:9" ht="27" hidden="1" outlineLevel="1" collapsed="1" x14ac:dyDescent="0.25">
      <c r="A74" s="372"/>
      <c r="B74" s="356"/>
      <c r="C74" s="273" t="s">
        <v>663</v>
      </c>
      <c r="D74" s="368" t="s">
        <v>664</v>
      </c>
      <c r="E74" s="354"/>
      <c r="F74" s="273" t="s">
        <v>281</v>
      </c>
      <c r="G74" s="273" t="s">
        <v>281</v>
      </c>
      <c r="H74" s="286"/>
      <c r="I74" s="285">
        <v>840</v>
      </c>
    </row>
    <row r="75" spans="1:9" ht="27" hidden="1" outlineLevel="1" collapsed="1" x14ac:dyDescent="0.25">
      <c r="A75" s="372"/>
      <c r="B75" s="356"/>
      <c r="C75" s="273" t="s">
        <v>665</v>
      </c>
      <c r="D75" s="368" t="s">
        <v>666</v>
      </c>
      <c r="E75" s="354"/>
      <c r="F75" s="273" t="s">
        <v>281</v>
      </c>
      <c r="G75" s="273" t="s">
        <v>281</v>
      </c>
      <c r="H75" s="286"/>
      <c r="I75" s="285">
        <v>1176</v>
      </c>
    </row>
    <row r="76" spans="1:9" ht="27" hidden="1" outlineLevel="1" collapsed="1" x14ac:dyDescent="0.25">
      <c r="A76" s="372"/>
      <c r="B76" s="356"/>
      <c r="C76" s="273" t="s">
        <v>1556</v>
      </c>
      <c r="D76" s="368" t="s">
        <v>1557</v>
      </c>
      <c r="E76" s="354"/>
      <c r="F76" s="273" t="s">
        <v>281</v>
      </c>
      <c r="G76" s="273" t="s">
        <v>281</v>
      </c>
      <c r="H76" s="285">
        <v>840</v>
      </c>
      <c r="I76" s="285">
        <v>840</v>
      </c>
    </row>
    <row r="77" spans="1:9" ht="27" hidden="1" outlineLevel="1" collapsed="1" x14ac:dyDescent="0.25">
      <c r="A77" s="372"/>
      <c r="B77" s="356"/>
      <c r="C77" s="273" t="s">
        <v>667</v>
      </c>
      <c r="D77" s="368" t="s">
        <v>668</v>
      </c>
      <c r="E77" s="354"/>
      <c r="F77" s="273" t="s">
        <v>281</v>
      </c>
      <c r="G77" s="273" t="s">
        <v>281</v>
      </c>
      <c r="H77" s="285">
        <v>4368</v>
      </c>
      <c r="I77" s="285">
        <v>24402</v>
      </c>
    </row>
    <row r="78" spans="1:9" ht="27" hidden="1" outlineLevel="1" collapsed="1" x14ac:dyDescent="0.25">
      <c r="A78" s="372"/>
      <c r="B78" s="356"/>
      <c r="C78" s="273" t="s">
        <v>1450</v>
      </c>
      <c r="D78" s="368" t="s">
        <v>1451</v>
      </c>
      <c r="E78" s="354"/>
      <c r="F78" s="273" t="s">
        <v>281</v>
      </c>
      <c r="G78" s="273" t="s">
        <v>281</v>
      </c>
      <c r="H78" s="286"/>
      <c r="I78" s="285">
        <v>1848</v>
      </c>
    </row>
    <row r="79" spans="1:9" ht="27" hidden="1" outlineLevel="1" collapsed="1" x14ac:dyDescent="0.25">
      <c r="A79" s="372"/>
      <c r="B79" s="356"/>
      <c r="C79" s="273" t="s">
        <v>669</v>
      </c>
      <c r="D79" s="368" t="s">
        <v>670</v>
      </c>
      <c r="E79" s="354"/>
      <c r="F79" s="273" t="s">
        <v>281</v>
      </c>
      <c r="G79" s="273" t="s">
        <v>281</v>
      </c>
      <c r="H79" s="285">
        <v>5110</v>
      </c>
      <c r="I79" s="285">
        <v>43092</v>
      </c>
    </row>
    <row r="80" spans="1:9" ht="27" hidden="1" outlineLevel="1" collapsed="1" x14ac:dyDescent="0.25">
      <c r="A80" s="372"/>
      <c r="B80" s="356"/>
      <c r="C80" s="273" t="s">
        <v>671</v>
      </c>
      <c r="D80" s="368" t="s">
        <v>672</v>
      </c>
      <c r="E80" s="354"/>
      <c r="F80" s="273" t="s">
        <v>281</v>
      </c>
      <c r="G80" s="273" t="s">
        <v>281</v>
      </c>
      <c r="H80" s="285">
        <v>5110</v>
      </c>
      <c r="I80" s="285">
        <v>45878</v>
      </c>
    </row>
    <row r="81" spans="1:9" ht="27" hidden="1" outlineLevel="1" collapsed="1" x14ac:dyDescent="0.25">
      <c r="A81" s="372"/>
      <c r="B81" s="356"/>
      <c r="C81" s="273" t="s">
        <v>1342</v>
      </c>
      <c r="D81" s="368" t="s">
        <v>1343</v>
      </c>
      <c r="E81" s="354"/>
      <c r="F81" s="273" t="s">
        <v>281</v>
      </c>
      <c r="G81" s="273" t="s">
        <v>281</v>
      </c>
      <c r="H81" s="286"/>
      <c r="I81" s="285">
        <v>184.44</v>
      </c>
    </row>
    <row r="82" spans="1:9" ht="27" hidden="1" outlineLevel="1" collapsed="1" x14ac:dyDescent="0.25">
      <c r="A82" s="372"/>
      <c r="B82" s="356"/>
      <c r="C82" s="273" t="s">
        <v>673</v>
      </c>
      <c r="D82" s="368" t="s">
        <v>674</v>
      </c>
      <c r="E82" s="354"/>
      <c r="F82" s="273" t="s">
        <v>281</v>
      </c>
      <c r="G82" s="273" t="s">
        <v>281</v>
      </c>
      <c r="H82" s="285">
        <v>4795.3999999999996</v>
      </c>
      <c r="I82" s="285">
        <v>31769.51</v>
      </c>
    </row>
    <row r="83" spans="1:9" ht="27" hidden="1" outlineLevel="1" collapsed="1" x14ac:dyDescent="0.25">
      <c r="A83" s="372"/>
      <c r="B83" s="356"/>
      <c r="C83" s="273" t="s">
        <v>675</v>
      </c>
      <c r="D83" s="368" t="s">
        <v>676</v>
      </c>
      <c r="E83" s="354"/>
      <c r="F83" s="273" t="s">
        <v>281</v>
      </c>
      <c r="G83" s="273" t="s">
        <v>281</v>
      </c>
      <c r="H83" s="285">
        <v>5850</v>
      </c>
      <c r="I83" s="285">
        <v>45181.23</v>
      </c>
    </row>
    <row r="84" spans="1:9" ht="27" hidden="1" outlineLevel="1" collapsed="1" x14ac:dyDescent="0.25">
      <c r="A84" s="372"/>
      <c r="B84" s="356"/>
      <c r="C84" s="273" t="s">
        <v>1558</v>
      </c>
      <c r="D84" s="368" t="s">
        <v>1559</v>
      </c>
      <c r="E84" s="354"/>
      <c r="F84" s="273" t="s">
        <v>281</v>
      </c>
      <c r="G84" s="273" t="s">
        <v>281</v>
      </c>
      <c r="H84" s="285">
        <v>4462.03</v>
      </c>
      <c r="I84" s="285">
        <v>4462.03</v>
      </c>
    </row>
    <row r="85" spans="1:9" ht="27" hidden="1" outlineLevel="1" collapsed="1" x14ac:dyDescent="0.25">
      <c r="A85" s="372"/>
      <c r="B85" s="356"/>
      <c r="C85" s="273" t="s">
        <v>677</v>
      </c>
      <c r="D85" s="368" t="s">
        <v>678</v>
      </c>
      <c r="E85" s="354"/>
      <c r="F85" s="273" t="s">
        <v>281</v>
      </c>
      <c r="G85" s="273" t="s">
        <v>281</v>
      </c>
      <c r="H85" s="285">
        <v>4680</v>
      </c>
      <c r="I85" s="285">
        <v>44427.95</v>
      </c>
    </row>
    <row r="86" spans="1:9" ht="27" hidden="1" outlineLevel="1" collapsed="1" x14ac:dyDescent="0.25">
      <c r="A86" s="373"/>
      <c r="B86" s="359"/>
      <c r="C86" s="273" t="s">
        <v>679</v>
      </c>
      <c r="D86" s="368" t="s">
        <v>680</v>
      </c>
      <c r="E86" s="354"/>
      <c r="F86" s="273" t="s">
        <v>281</v>
      </c>
      <c r="G86" s="273" t="s">
        <v>281</v>
      </c>
      <c r="H86" s="285">
        <v>222.25</v>
      </c>
      <c r="I86" s="285">
        <v>26549.21</v>
      </c>
    </row>
    <row r="87" spans="1:9" collapsed="1" x14ac:dyDescent="0.25">
      <c r="A87" s="353" t="s">
        <v>681</v>
      </c>
      <c r="B87" s="354"/>
      <c r="C87" s="353" t="s">
        <v>682</v>
      </c>
      <c r="D87" s="351"/>
      <c r="E87" s="354"/>
      <c r="F87" s="270" t="s">
        <v>281</v>
      </c>
      <c r="G87" s="270" t="s">
        <v>281</v>
      </c>
      <c r="H87" s="281"/>
      <c r="I87" s="280">
        <v>16019.78</v>
      </c>
    </row>
    <row r="88" spans="1:9" ht="27" hidden="1" outlineLevel="1" collapsed="1" x14ac:dyDescent="0.25">
      <c r="A88" s="371" t="s">
        <v>281</v>
      </c>
      <c r="B88" s="359"/>
      <c r="C88" s="273" t="s">
        <v>683</v>
      </c>
      <c r="D88" s="368" t="s">
        <v>684</v>
      </c>
      <c r="E88" s="354"/>
      <c r="F88" s="273" t="s">
        <v>281</v>
      </c>
      <c r="G88" s="273" t="s">
        <v>281</v>
      </c>
      <c r="H88" s="286"/>
      <c r="I88" s="285">
        <v>16019.78</v>
      </c>
    </row>
    <row r="89" spans="1:9" collapsed="1" x14ac:dyDescent="0.25">
      <c r="A89" s="353" t="s">
        <v>685</v>
      </c>
      <c r="B89" s="354"/>
      <c r="C89" s="353" t="s">
        <v>686</v>
      </c>
      <c r="D89" s="351"/>
      <c r="E89" s="354"/>
      <c r="F89" s="270" t="s">
        <v>281</v>
      </c>
      <c r="G89" s="270" t="s">
        <v>281</v>
      </c>
      <c r="H89" s="280">
        <v>36758.639999999999</v>
      </c>
      <c r="I89" s="280">
        <v>207937.08</v>
      </c>
    </row>
    <row r="90" spans="1:9" ht="27" hidden="1" outlineLevel="1" collapsed="1" x14ac:dyDescent="0.25">
      <c r="A90" s="371" t="s">
        <v>281</v>
      </c>
      <c r="B90" s="356"/>
      <c r="C90" s="273" t="s">
        <v>687</v>
      </c>
      <c r="D90" s="368" t="s">
        <v>688</v>
      </c>
      <c r="E90" s="354"/>
      <c r="F90" s="273" t="s">
        <v>281</v>
      </c>
      <c r="G90" s="273" t="s">
        <v>281</v>
      </c>
      <c r="H90" s="286"/>
      <c r="I90" s="285">
        <v>1540</v>
      </c>
    </row>
    <row r="91" spans="1:9" ht="27" hidden="1" outlineLevel="1" collapsed="1" x14ac:dyDescent="0.25">
      <c r="A91" s="372"/>
      <c r="B91" s="356"/>
      <c r="C91" s="273" t="s">
        <v>1344</v>
      </c>
      <c r="D91" s="368" t="s">
        <v>1345</v>
      </c>
      <c r="E91" s="354"/>
      <c r="F91" s="273" t="s">
        <v>281</v>
      </c>
      <c r="G91" s="273" t="s">
        <v>281</v>
      </c>
      <c r="H91" s="286"/>
      <c r="I91" s="285">
        <v>2480</v>
      </c>
    </row>
    <row r="92" spans="1:9" ht="27" hidden="1" outlineLevel="1" collapsed="1" x14ac:dyDescent="0.25">
      <c r="A92" s="372"/>
      <c r="B92" s="356"/>
      <c r="C92" s="273" t="s">
        <v>689</v>
      </c>
      <c r="D92" s="368" t="s">
        <v>690</v>
      </c>
      <c r="E92" s="354"/>
      <c r="F92" s="273" t="s">
        <v>281</v>
      </c>
      <c r="G92" s="273" t="s">
        <v>281</v>
      </c>
      <c r="H92" s="286"/>
      <c r="I92" s="285">
        <v>2480</v>
      </c>
    </row>
    <row r="93" spans="1:9" ht="27" hidden="1" outlineLevel="1" collapsed="1" x14ac:dyDescent="0.25">
      <c r="A93" s="372"/>
      <c r="B93" s="356"/>
      <c r="C93" s="273" t="s">
        <v>691</v>
      </c>
      <c r="D93" s="368" t="s">
        <v>1560</v>
      </c>
      <c r="E93" s="354"/>
      <c r="F93" s="273" t="s">
        <v>281</v>
      </c>
      <c r="G93" s="273" t="s">
        <v>281</v>
      </c>
      <c r="H93" s="285">
        <v>12285</v>
      </c>
      <c r="I93" s="285">
        <v>72847</v>
      </c>
    </row>
    <row r="94" spans="1:9" ht="27" hidden="1" outlineLevel="1" collapsed="1" x14ac:dyDescent="0.25">
      <c r="A94" s="372"/>
      <c r="B94" s="356"/>
      <c r="C94" s="273" t="s">
        <v>692</v>
      </c>
      <c r="D94" s="368" t="s">
        <v>1346</v>
      </c>
      <c r="E94" s="354"/>
      <c r="F94" s="273" t="s">
        <v>281</v>
      </c>
      <c r="G94" s="273" t="s">
        <v>281</v>
      </c>
      <c r="H94" s="285">
        <v>1092</v>
      </c>
      <c r="I94" s="285">
        <v>14478</v>
      </c>
    </row>
    <row r="95" spans="1:9" ht="27" hidden="1" outlineLevel="1" collapsed="1" x14ac:dyDescent="0.25">
      <c r="A95" s="372"/>
      <c r="B95" s="356"/>
      <c r="C95" s="273" t="s">
        <v>693</v>
      </c>
      <c r="D95" s="368" t="s">
        <v>694</v>
      </c>
      <c r="E95" s="354"/>
      <c r="F95" s="273" t="s">
        <v>281</v>
      </c>
      <c r="G95" s="273" t="s">
        <v>281</v>
      </c>
      <c r="H95" s="285">
        <v>3473.64</v>
      </c>
      <c r="I95" s="285">
        <v>9497.08</v>
      </c>
    </row>
    <row r="96" spans="1:9" ht="27" hidden="1" outlineLevel="1" collapsed="1" x14ac:dyDescent="0.25">
      <c r="A96" s="372"/>
      <c r="B96" s="356"/>
      <c r="C96" s="273" t="s">
        <v>1561</v>
      </c>
      <c r="D96" s="368" t="s">
        <v>1562</v>
      </c>
      <c r="E96" s="354"/>
      <c r="F96" s="273" t="s">
        <v>281</v>
      </c>
      <c r="G96" s="273" t="s">
        <v>281</v>
      </c>
      <c r="H96" s="285">
        <v>3850</v>
      </c>
      <c r="I96" s="285">
        <v>3850</v>
      </c>
    </row>
    <row r="97" spans="1:9" ht="27" hidden="1" outlineLevel="1" collapsed="1" x14ac:dyDescent="0.25">
      <c r="A97" s="372"/>
      <c r="B97" s="356"/>
      <c r="C97" s="273" t="s">
        <v>695</v>
      </c>
      <c r="D97" s="368" t="s">
        <v>696</v>
      </c>
      <c r="E97" s="354"/>
      <c r="F97" s="273" t="s">
        <v>281</v>
      </c>
      <c r="G97" s="273" t="s">
        <v>281</v>
      </c>
      <c r="H97" s="285">
        <v>770</v>
      </c>
      <c r="I97" s="285">
        <v>3850</v>
      </c>
    </row>
    <row r="98" spans="1:9" ht="27" hidden="1" outlineLevel="1" collapsed="1" x14ac:dyDescent="0.25">
      <c r="A98" s="373"/>
      <c r="B98" s="359"/>
      <c r="C98" s="273" t="s">
        <v>697</v>
      </c>
      <c r="D98" s="368" t="s">
        <v>1347</v>
      </c>
      <c r="E98" s="354"/>
      <c r="F98" s="273" t="s">
        <v>281</v>
      </c>
      <c r="G98" s="273" t="s">
        <v>281</v>
      </c>
      <c r="H98" s="285">
        <v>15288</v>
      </c>
      <c r="I98" s="285">
        <v>96915</v>
      </c>
    </row>
    <row r="99" spans="1:9" collapsed="1" x14ac:dyDescent="0.25">
      <c r="A99" s="353" t="s">
        <v>698</v>
      </c>
      <c r="B99" s="354"/>
      <c r="C99" s="353" t="s">
        <v>699</v>
      </c>
      <c r="D99" s="351"/>
      <c r="E99" s="354"/>
      <c r="F99" s="270" t="s">
        <v>281</v>
      </c>
      <c r="G99" s="270" t="s">
        <v>281</v>
      </c>
      <c r="H99" s="280">
        <v>402</v>
      </c>
      <c r="I99" s="280">
        <v>4422</v>
      </c>
    </row>
    <row r="100" spans="1:9" ht="27" hidden="1" outlineLevel="1" collapsed="1" x14ac:dyDescent="0.25">
      <c r="A100" s="371" t="s">
        <v>281</v>
      </c>
      <c r="B100" s="356"/>
      <c r="C100" s="273" t="s">
        <v>1563</v>
      </c>
      <c r="D100" s="368" t="s">
        <v>1564</v>
      </c>
      <c r="E100" s="354"/>
      <c r="F100" s="273" t="s">
        <v>281</v>
      </c>
      <c r="G100" s="273" t="s">
        <v>281</v>
      </c>
      <c r="H100" s="285">
        <v>402</v>
      </c>
      <c r="I100" s="285">
        <v>402</v>
      </c>
    </row>
    <row r="101" spans="1:9" ht="27" hidden="1" outlineLevel="1" collapsed="1" x14ac:dyDescent="0.25">
      <c r="A101" s="372"/>
      <c r="B101" s="356"/>
      <c r="C101" s="273" t="s">
        <v>1348</v>
      </c>
      <c r="D101" s="368" t="s">
        <v>1349</v>
      </c>
      <c r="E101" s="354"/>
      <c r="F101" s="273" t="s">
        <v>281</v>
      </c>
      <c r="G101" s="273" t="s">
        <v>281</v>
      </c>
      <c r="H101" s="286"/>
      <c r="I101" s="285">
        <v>2010</v>
      </c>
    </row>
    <row r="102" spans="1:9" ht="27" hidden="1" outlineLevel="1" collapsed="1" x14ac:dyDescent="0.25">
      <c r="A102" s="373"/>
      <c r="B102" s="359"/>
      <c r="C102" s="273" t="s">
        <v>700</v>
      </c>
      <c r="D102" s="368" t="s">
        <v>701</v>
      </c>
      <c r="E102" s="354"/>
      <c r="F102" s="273" t="s">
        <v>281</v>
      </c>
      <c r="G102" s="273" t="s">
        <v>281</v>
      </c>
      <c r="H102" s="286"/>
      <c r="I102" s="285">
        <v>2010</v>
      </c>
    </row>
    <row r="103" spans="1:9" collapsed="1" x14ac:dyDescent="0.25">
      <c r="A103" s="353" t="s">
        <v>702</v>
      </c>
      <c r="B103" s="354"/>
      <c r="C103" s="353" t="s">
        <v>703</v>
      </c>
      <c r="D103" s="351"/>
      <c r="E103" s="354"/>
      <c r="F103" s="270" t="s">
        <v>281</v>
      </c>
      <c r="G103" s="270" t="s">
        <v>281</v>
      </c>
      <c r="H103" s="280">
        <v>248</v>
      </c>
      <c r="I103" s="280">
        <v>1528</v>
      </c>
    </row>
    <row r="104" spans="1:9" ht="27" hidden="1" outlineLevel="1" collapsed="1" x14ac:dyDescent="0.25">
      <c r="A104" s="371" t="s">
        <v>281</v>
      </c>
      <c r="B104" s="356"/>
      <c r="C104" s="273" t="s">
        <v>1565</v>
      </c>
      <c r="D104" s="368" t="s">
        <v>1566</v>
      </c>
      <c r="E104" s="354"/>
      <c r="F104" s="273" t="s">
        <v>281</v>
      </c>
      <c r="G104" s="273" t="s">
        <v>281</v>
      </c>
      <c r="H104" s="285">
        <v>248</v>
      </c>
      <c r="I104" s="285">
        <v>248</v>
      </c>
    </row>
    <row r="105" spans="1:9" ht="27" hidden="1" outlineLevel="1" collapsed="1" x14ac:dyDescent="0.25">
      <c r="A105" s="372"/>
      <c r="B105" s="356"/>
      <c r="C105" s="273" t="s">
        <v>704</v>
      </c>
      <c r="D105" s="368" t="s">
        <v>705</v>
      </c>
      <c r="E105" s="354"/>
      <c r="F105" s="273" t="s">
        <v>281</v>
      </c>
      <c r="G105" s="273" t="s">
        <v>281</v>
      </c>
      <c r="H105" s="286"/>
      <c r="I105" s="285">
        <v>640</v>
      </c>
    </row>
    <row r="106" spans="1:9" ht="27" hidden="1" outlineLevel="1" collapsed="1" x14ac:dyDescent="0.25">
      <c r="A106" s="373"/>
      <c r="B106" s="359"/>
      <c r="C106" s="273" t="s">
        <v>1350</v>
      </c>
      <c r="D106" s="368" t="s">
        <v>1351</v>
      </c>
      <c r="E106" s="354"/>
      <c r="F106" s="273" t="s">
        <v>281</v>
      </c>
      <c r="G106" s="273" t="s">
        <v>281</v>
      </c>
      <c r="H106" s="286"/>
      <c r="I106" s="285">
        <v>640</v>
      </c>
    </row>
    <row r="107" spans="1:9" collapsed="1" x14ac:dyDescent="0.25">
      <c r="A107" s="353" t="s">
        <v>706</v>
      </c>
      <c r="B107" s="354"/>
      <c r="C107" s="353" t="s">
        <v>707</v>
      </c>
      <c r="D107" s="351"/>
      <c r="E107" s="354"/>
      <c r="F107" s="270" t="s">
        <v>281</v>
      </c>
      <c r="G107" s="270" t="s">
        <v>281</v>
      </c>
      <c r="H107" s="280">
        <v>45308.41</v>
      </c>
      <c r="I107" s="280">
        <v>699093.84</v>
      </c>
    </row>
    <row r="108" spans="1:9" ht="27" hidden="1" outlineLevel="1" collapsed="1" x14ac:dyDescent="0.25">
      <c r="A108" s="371" t="s">
        <v>281</v>
      </c>
      <c r="B108" s="356"/>
      <c r="C108" s="273" t="s">
        <v>708</v>
      </c>
      <c r="D108" s="368" t="s">
        <v>709</v>
      </c>
      <c r="E108" s="354"/>
      <c r="F108" s="273" t="s">
        <v>281</v>
      </c>
      <c r="G108" s="273" t="s">
        <v>281</v>
      </c>
      <c r="H108" s="286"/>
      <c r="I108" s="285">
        <v>17769.86</v>
      </c>
    </row>
    <row r="109" spans="1:9" ht="27" hidden="1" outlineLevel="1" collapsed="1" x14ac:dyDescent="0.25">
      <c r="A109" s="372"/>
      <c r="B109" s="356"/>
      <c r="C109" s="273" t="s">
        <v>710</v>
      </c>
      <c r="D109" s="368" t="s">
        <v>1567</v>
      </c>
      <c r="E109" s="354"/>
      <c r="F109" s="273" t="s">
        <v>281</v>
      </c>
      <c r="G109" s="273" t="s">
        <v>281</v>
      </c>
      <c r="H109" s="285">
        <v>20769.86</v>
      </c>
      <c r="I109" s="285">
        <v>212794.7</v>
      </c>
    </row>
    <row r="110" spans="1:9" ht="27" hidden="1" outlineLevel="1" collapsed="1" x14ac:dyDescent="0.25">
      <c r="A110" s="373"/>
      <c r="B110" s="359"/>
      <c r="C110" s="273" t="s">
        <v>711</v>
      </c>
      <c r="D110" s="368" t="s">
        <v>712</v>
      </c>
      <c r="E110" s="354"/>
      <c r="F110" s="273" t="s">
        <v>281</v>
      </c>
      <c r="G110" s="273" t="s">
        <v>281</v>
      </c>
      <c r="H110" s="285">
        <v>24538.55</v>
      </c>
      <c r="I110" s="285">
        <v>468529.28</v>
      </c>
    </row>
    <row r="111" spans="1:9" collapsed="1" x14ac:dyDescent="0.25">
      <c r="A111" s="353" t="s">
        <v>713</v>
      </c>
      <c r="B111" s="354"/>
      <c r="C111" s="353" t="s">
        <v>714</v>
      </c>
      <c r="D111" s="351"/>
      <c r="E111" s="354"/>
      <c r="F111" s="270" t="s">
        <v>281</v>
      </c>
      <c r="G111" s="270" t="s">
        <v>281</v>
      </c>
      <c r="H111" s="281"/>
      <c r="I111" s="280">
        <v>11894.43</v>
      </c>
    </row>
    <row r="112" spans="1:9" ht="27" hidden="1" outlineLevel="1" collapsed="1" x14ac:dyDescent="0.25">
      <c r="A112" s="371" t="s">
        <v>281</v>
      </c>
      <c r="B112" s="356"/>
      <c r="C112" s="273" t="s">
        <v>715</v>
      </c>
      <c r="D112" s="368" t="s">
        <v>716</v>
      </c>
      <c r="E112" s="354"/>
      <c r="F112" s="273" t="s">
        <v>281</v>
      </c>
      <c r="G112" s="273" t="s">
        <v>281</v>
      </c>
      <c r="H112" s="286"/>
      <c r="I112" s="285">
        <v>11682.9</v>
      </c>
    </row>
    <row r="113" spans="1:9" ht="27" hidden="1" outlineLevel="1" collapsed="1" x14ac:dyDescent="0.25">
      <c r="A113" s="373"/>
      <c r="B113" s="359"/>
      <c r="C113" s="273" t="s">
        <v>717</v>
      </c>
      <c r="D113" s="368" t="s">
        <v>718</v>
      </c>
      <c r="E113" s="354"/>
      <c r="F113" s="273" t="s">
        <v>281</v>
      </c>
      <c r="G113" s="273" t="s">
        <v>281</v>
      </c>
      <c r="H113" s="286"/>
      <c r="I113" s="285">
        <v>211.53</v>
      </c>
    </row>
    <row r="114" spans="1:9" collapsed="1" x14ac:dyDescent="0.25">
      <c r="A114" s="353" t="s">
        <v>719</v>
      </c>
      <c r="B114" s="354"/>
      <c r="C114" s="353" t="s">
        <v>720</v>
      </c>
      <c r="D114" s="351"/>
      <c r="E114" s="354"/>
      <c r="F114" s="270" t="s">
        <v>281</v>
      </c>
      <c r="G114" s="270" t="s">
        <v>281</v>
      </c>
      <c r="H114" s="280">
        <v>12565.3</v>
      </c>
      <c r="I114" s="280">
        <v>150633.10999999999</v>
      </c>
    </row>
    <row r="115" spans="1:9" ht="27" hidden="1" outlineLevel="1" collapsed="1" x14ac:dyDescent="0.25">
      <c r="A115" s="371" t="s">
        <v>281</v>
      </c>
      <c r="B115" s="356"/>
      <c r="C115" s="273" t="s">
        <v>721</v>
      </c>
      <c r="D115" s="368" t="s">
        <v>722</v>
      </c>
      <c r="E115" s="354"/>
      <c r="F115" s="273" t="s">
        <v>281</v>
      </c>
      <c r="G115" s="273" t="s">
        <v>281</v>
      </c>
      <c r="H115" s="286"/>
      <c r="I115" s="285">
        <v>6292.17</v>
      </c>
    </row>
    <row r="116" spans="1:9" ht="27" hidden="1" outlineLevel="1" collapsed="1" x14ac:dyDescent="0.25">
      <c r="A116" s="372"/>
      <c r="B116" s="356"/>
      <c r="C116" s="273" t="s">
        <v>723</v>
      </c>
      <c r="D116" s="368" t="s">
        <v>1568</v>
      </c>
      <c r="E116" s="354"/>
      <c r="F116" s="273" t="s">
        <v>281</v>
      </c>
      <c r="G116" s="273" t="s">
        <v>281</v>
      </c>
      <c r="H116" s="286"/>
      <c r="I116" s="285">
        <v>7625.61</v>
      </c>
    </row>
    <row r="117" spans="1:9" ht="27" hidden="1" outlineLevel="1" collapsed="1" x14ac:dyDescent="0.25">
      <c r="A117" s="372"/>
      <c r="B117" s="356"/>
      <c r="C117" s="273" t="s">
        <v>724</v>
      </c>
      <c r="D117" s="368" t="s">
        <v>725</v>
      </c>
      <c r="E117" s="354"/>
      <c r="F117" s="273" t="s">
        <v>281</v>
      </c>
      <c r="G117" s="273" t="s">
        <v>281</v>
      </c>
      <c r="H117" s="285">
        <v>468</v>
      </c>
      <c r="I117" s="285">
        <v>3942</v>
      </c>
    </row>
    <row r="118" spans="1:9" ht="27" hidden="1" outlineLevel="1" collapsed="1" x14ac:dyDescent="0.25">
      <c r="A118" s="372"/>
      <c r="B118" s="356"/>
      <c r="C118" s="273" t="s">
        <v>1452</v>
      </c>
      <c r="D118" s="368" t="s">
        <v>1453</v>
      </c>
      <c r="E118" s="354"/>
      <c r="F118" s="273" t="s">
        <v>281</v>
      </c>
      <c r="G118" s="273" t="s">
        <v>281</v>
      </c>
      <c r="H118" s="286"/>
      <c r="I118" s="285">
        <v>4440</v>
      </c>
    </row>
    <row r="119" spans="1:9" ht="27" hidden="1" outlineLevel="1" collapsed="1" x14ac:dyDescent="0.25">
      <c r="A119" s="372"/>
      <c r="B119" s="356"/>
      <c r="C119" s="273" t="s">
        <v>1454</v>
      </c>
      <c r="D119" s="368" t="s">
        <v>1455</v>
      </c>
      <c r="E119" s="354"/>
      <c r="F119" s="273" t="s">
        <v>281</v>
      </c>
      <c r="G119" s="273" t="s">
        <v>281</v>
      </c>
      <c r="H119" s="286"/>
      <c r="I119" s="285">
        <v>2850</v>
      </c>
    </row>
    <row r="120" spans="1:9" ht="27" hidden="1" outlineLevel="1" collapsed="1" x14ac:dyDescent="0.25">
      <c r="A120" s="372"/>
      <c r="B120" s="356"/>
      <c r="C120" s="273" t="s">
        <v>726</v>
      </c>
      <c r="D120" s="368" t="s">
        <v>727</v>
      </c>
      <c r="E120" s="354"/>
      <c r="F120" s="273" t="s">
        <v>281</v>
      </c>
      <c r="G120" s="273" t="s">
        <v>281</v>
      </c>
      <c r="H120" s="286"/>
      <c r="I120" s="285">
        <v>161</v>
      </c>
    </row>
    <row r="121" spans="1:9" ht="27" hidden="1" outlineLevel="1" collapsed="1" x14ac:dyDescent="0.25">
      <c r="A121" s="372"/>
      <c r="B121" s="356"/>
      <c r="C121" s="273" t="s">
        <v>728</v>
      </c>
      <c r="D121" s="368" t="s">
        <v>729</v>
      </c>
      <c r="E121" s="354"/>
      <c r="F121" s="273" t="s">
        <v>281</v>
      </c>
      <c r="G121" s="273" t="s">
        <v>281</v>
      </c>
      <c r="H121" s="286"/>
      <c r="I121" s="285">
        <v>322</v>
      </c>
    </row>
    <row r="122" spans="1:9" ht="27" hidden="1" outlineLevel="1" collapsed="1" x14ac:dyDescent="0.25">
      <c r="A122" s="372"/>
      <c r="B122" s="356"/>
      <c r="C122" s="273" t="s">
        <v>730</v>
      </c>
      <c r="D122" s="368" t="s">
        <v>731</v>
      </c>
      <c r="E122" s="354"/>
      <c r="F122" s="273" t="s">
        <v>281</v>
      </c>
      <c r="G122" s="273" t="s">
        <v>281</v>
      </c>
      <c r="H122" s="286"/>
      <c r="I122" s="285">
        <v>472</v>
      </c>
    </row>
    <row r="123" spans="1:9" ht="27" hidden="1" outlineLevel="1" collapsed="1" x14ac:dyDescent="0.25">
      <c r="A123" s="372"/>
      <c r="B123" s="356"/>
      <c r="C123" s="273" t="s">
        <v>732</v>
      </c>
      <c r="D123" s="368" t="s">
        <v>733</v>
      </c>
      <c r="E123" s="354"/>
      <c r="F123" s="273" t="s">
        <v>281</v>
      </c>
      <c r="G123" s="273" t="s">
        <v>281</v>
      </c>
      <c r="H123" s="286"/>
      <c r="I123" s="285">
        <v>100</v>
      </c>
    </row>
    <row r="124" spans="1:9" ht="27" hidden="1" outlineLevel="1" collapsed="1" x14ac:dyDescent="0.25">
      <c r="A124" s="372"/>
      <c r="B124" s="356"/>
      <c r="C124" s="273" t="s">
        <v>734</v>
      </c>
      <c r="D124" s="368" t="s">
        <v>735</v>
      </c>
      <c r="E124" s="354"/>
      <c r="F124" s="273" t="s">
        <v>281</v>
      </c>
      <c r="G124" s="273" t="s">
        <v>281</v>
      </c>
      <c r="H124" s="286"/>
      <c r="I124" s="285">
        <v>1850</v>
      </c>
    </row>
    <row r="125" spans="1:9" ht="27" hidden="1" outlineLevel="1" collapsed="1" x14ac:dyDescent="0.25">
      <c r="A125" s="372"/>
      <c r="B125" s="356"/>
      <c r="C125" s="273" t="s">
        <v>736</v>
      </c>
      <c r="D125" s="368" t="s">
        <v>737</v>
      </c>
      <c r="E125" s="354"/>
      <c r="F125" s="273" t="s">
        <v>281</v>
      </c>
      <c r="G125" s="273" t="s">
        <v>281</v>
      </c>
      <c r="H125" s="286"/>
      <c r="I125" s="285">
        <v>7374</v>
      </c>
    </row>
    <row r="126" spans="1:9" ht="27" hidden="1" outlineLevel="1" collapsed="1" x14ac:dyDescent="0.25">
      <c r="A126" s="372"/>
      <c r="B126" s="356"/>
      <c r="C126" s="273" t="s">
        <v>738</v>
      </c>
      <c r="D126" s="368" t="s">
        <v>739</v>
      </c>
      <c r="E126" s="354"/>
      <c r="F126" s="273" t="s">
        <v>281</v>
      </c>
      <c r="G126" s="273" t="s">
        <v>281</v>
      </c>
      <c r="H126" s="286"/>
      <c r="I126" s="285">
        <v>500</v>
      </c>
    </row>
    <row r="127" spans="1:9" ht="27" hidden="1" outlineLevel="1" collapsed="1" x14ac:dyDescent="0.25">
      <c r="A127" s="372"/>
      <c r="B127" s="356"/>
      <c r="C127" s="273" t="s">
        <v>740</v>
      </c>
      <c r="D127" s="368" t="s">
        <v>741</v>
      </c>
      <c r="E127" s="354"/>
      <c r="F127" s="273" t="s">
        <v>281</v>
      </c>
      <c r="G127" s="273" t="s">
        <v>281</v>
      </c>
      <c r="H127" s="286"/>
      <c r="I127" s="285">
        <v>770</v>
      </c>
    </row>
    <row r="128" spans="1:9" ht="27" hidden="1" outlineLevel="1" collapsed="1" x14ac:dyDescent="0.25">
      <c r="A128" s="372"/>
      <c r="B128" s="356"/>
      <c r="C128" s="273" t="s">
        <v>742</v>
      </c>
      <c r="D128" s="368" t="s">
        <v>743</v>
      </c>
      <c r="E128" s="354"/>
      <c r="F128" s="273" t="s">
        <v>281</v>
      </c>
      <c r="G128" s="273" t="s">
        <v>281</v>
      </c>
      <c r="H128" s="286"/>
      <c r="I128" s="285">
        <v>400</v>
      </c>
    </row>
    <row r="129" spans="1:9" ht="27" hidden="1" outlineLevel="1" collapsed="1" x14ac:dyDescent="0.25">
      <c r="A129" s="372"/>
      <c r="B129" s="356"/>
      <c r="C129" s="273" t="s">
        <v>744</v>
      </c>
      <c r="D129" s="368" t="s">
        <v>745</v>
      </c>
      <c r="E129" s="354"/>
      <c r="F129" s="273" t="s">
        <v>281</v>
      </c>
      <c r="G129" s="273" t="s">
        <v>281</v>
      </c>
      <c r="H129" s="286"/>
      <c r="I129" s="285">
        <v>25</v>
      </c>
    </row>
    <row r="130" spans="1:9" ht="27" hidden="1" outlineLevel="1" collapsed="1" x14ac:dyDescent="0.25">
      <c r="A130" s="372"/>
      <c r="B130" s="356"/>
      <c r="C130" s="273" t="s">
        <v>746</v>
      </c>
      <c r="D130" s="368" t="s">
        <v>747</v>
      </c>
      <c r="E130" s="354"/>
      <c r="F130" s="273" t="s">
        <v>281</v>
      </c>
      <c r="G130" s="273" t="s">
        <v>281</v>
      </c>
      <c r="H130" s="286"/>
      <c r="I130" s="285">
        <v>2225</v>
      </c>
    </row>
    <row r="131" spans="1:9" ht="27" hidden="1" outlineLevel="1" collapsed="1" x14ac:dyDescent="0.25">
      <c r="A131" s="372"/>
      <c r="B131" s="356"/>
      <c r="C131" s="273" t="s">
        <v>748</v>
      </c>
      <c r="D131" s="368" t="s">
        <v>749</v>
      </c>
      <c r="E131" s="354"/>
      <c r="F131" s="273" t="s">
        <v>281</v>
      </c>
      <c r="G131" s="273" t="s">
        <v>281</v>
      </c>
      <c r="H131" s="286"/>
      <c r="I131" s="285">
        <v>860</v>
      </c>
    </row>
    <row r="132" spans="1:9" ht="27" hidden="1" outlineLevel="1" collapsed="1" x14ac:dyDescent="0.25">
      <c r="A132" s="372"/>
      <c r="B132" s="356"/>
      <c r="C132" s="273" t="s">
        <v>750</v>
      </c>
      <c r="D132" s="368" t="s">
        <v>751</v>
      </c>
      <c r="E132" s="354"/>
      <c r="F132" s="273" t="s">
        <v>281</v>
      </c>
      <c r="G132" s="273" t="s">
        <v>281</v>
      </c>
      <c r="H132" s="286"/>
      <c r="I132" s="285">
        <v>161</v>
      </c>
    </row>
    <row r="133" spans="1:9" ht="27" hidden="1" outlineLevel="1" collapsed="1" x14ac:dyDescent="0.25">
      <c r="A133" s="372"/>
      <c r="B133" s="356"/>
      <c r="C133" s="273" t="s">
        <v>752</v>
      </c>
      <c r="D133" s="368" t="s">
        <v>753</v>
      </c>
      <c r="E133" s="354"/>
      <c r="F133" s="273" t="s">
        <v>281</v>
      </c>
      <c r="G133" s="273" t="s">
        <v>281</v>
      </c>
      <c r="H133" s="286"/>
      <c r="I133" s="285">
        <v>1431.19</v>
      </c>
    </row>
    <row r="134" spans="1:9" ht="27" hidden="1" outlineLevel="1" collapsed="1" x14ac:dyDescent="0.25">
      <c r="A134" s="372"/>
      <c r="B134" s="356"/>
      <c r="C134" s="273" t="s">
        <v>754</v>
      </c>
      <c r="D134" s="368" t="s">
        <v>755</v>
      </c>
      <c r="E134" s="354"/>
      <c r="F134" s="273" t="s">
        <v>281</v>
      </c>
      <c r="G134" s="273" t="s">
        <v>281</v>
      </c>
      <c r="H134" s="286"/>
      <c r="I134" s="285">
        <v>1020</v>
      </c>
    </row>
    <row r="135" spans="1:9" ht="27" hidden="1" outlineLevel="1" collapsed="1" x14ac:dyDescent="0.25">
      <c r="A135" s="372"/>
      <c r="B135" s="356"/>
      <c r="C135" s="273" t="s">
        <v>756</v>
      </c>
      <c r="D135" s="368" t="s">
        <v>757</v>
      </c>
      <c r="E135" s="354"/>
      <c r="F135" s="273" t="s">
        <v>281</v>
      </c>
      <c r="G135" s="273" t="s">
        <v>281</v>
      </c>
      <c r="H135" s="286"/>
      <c r="I135" s="285">
        <v>350</v>
      </c>
    </row>
    <row r="136" spans="1:9" ht="27" hidden="1" outlineLevel="1" collapsed="1" x14ac:dyDescent="0.25">
      <c r="A136" s="372"/>
      <c r="B136" s="356"/>
      <c r="C136" s="273" t="s">
        <v>758</v>
      </c>
      <c r="D136" s="368" t="s">
        <v>759</v>
      </c>
      <c r="E136" s="354"/>
      <c r="F136" s="273" t="s">
        <v>281</v>
      </c>
      <c r="G136" s="273" t="s">
        <v>281</v>
      </c>
      <c r="H136" s="286"/>
      <c r="I136" s="285">
        <v>1255.29</v>
      </c>
    </row>
    <row r="137" spans="1:9" ht="27" hidden="1" outlineLevel="1" collapsed="1" x14ac:dyDescent="0.25">
      <c r="A137" s="372"/>
      <c r="B137" s="356"/>
      <c r="C137" s="273" t="s">
        <v>760</v>
      </c>
      <c r="D137" s="368" t="s">
        <v>761</v>
      </c>
      <c r="E137" s="354"/>
      <c r="F137" s="273" t="s">
        <v>281</v>
      </c>
      <c r="G137" s="273" t="s">
        <v>281</v>
      </c>
      <c r="H137" s="286"/>
      <c r="I137" s="285">
        <v>581</v>
      </c>
    </row>
    <row r="138" spans="1:9" ht="27" hidden="1" outlineLevel="1" collapsed="1" x14ac:dyDescent="0.25">
      <c r="A138" s="372"/>
      <c r="B138" s="356"/>
      <c r="C138" s="273" t="s">
        <v>762</v>
      </c>
      <c r="D138" s="368" t="s">
        <v>763</v>
      </c>
      <c r="E138" s="354"/>
      <c r="F138" s="273" t="s">
        <v>281</v>
      </c>
      <c r="G138" s="273" t="s">
        <v>281</v>
      </c>
      <c r="H138" s="286"/>
      <c r="I138" s="285">
        <v>2619.96</v>
      </c>
    </row>
    <row r="139" spans="1:9" ht="27" hidden="1" outlineLevel="1" collapsed="1" x14ac:dyDescent="0.25">
      <c r="A139" s="372"/>
      <c r="B139" s="356"/>
      <c r="C139" s="273" t="s">
        <v>764</v>
      </c>
      <c r="D139" s="368" t="s">
        <v>765</v>
      </c>
      <c r="E139" s="354"/>
      <c r="F139" s="273" t="s">
        <v>281</v>
      </c>
      <c r="G139" s="273" t="s">
        <v>281</v>
      </c>
      <c r="H139" s="286"/>
      <c r="I139" s="285">
        <v>200</v>
      </c>
    </row>
    <row r="140" spans="1:9" ht="27" hidden="1" outlineLevel="1" collapsed="1" x14ac:dyDescent="0.25">
      <c r="A140" s="372"/>
      <c r="B140" s="356"/>
      <c r="C140" s="273" t="s">
        <v>766</v>
      </c>
      <c r="D140" s="368" t="s">
        <v>767</v>
      </c>
      <c r="E140" s="354"/>
      <c r="F140" s="273" t="s">
        <v>281</v>
      </c>
      <c r="G140" s="273" t="s">
        <v>281</v>
      </c>
      <c r="H140" s="286"/>
      <c r="I140" s="285">
        <v>161</v>
      </c>
    </row>
    <row r="141" spans="1:9" ht="27" hidden="1" outlineLevel="1" collapsed="1" x14ac:dyDescent="0.25">
      <c r="A141" s="372"/>
      <c r="B141" s="356"/>
      <c r="C141" s="273" t="s">
        <v>1352</v>
      </c>
      <c r="D141" s="368" t="s">
        <v>1353</v>
      </c>
      <c r="E141" s="354"/>
      <c r="F141" s="273" t="s">
        <v>281</v>
      </c>
      <c r="G141" s="273" t="s">
        <v>281</v>
      </c>
      <c r="H141" s="286"/>
      <c r="I141" s="285">
        <v>1694.02</v>
      </c>
    </row>
    <row r="142" spans="1:9" ht="27" hidden="1" outlineLevel="1" collapsed="1" x14ac:dyDescent="0.25">
      <c r="A142" s="372"/>
      <c r="B142" s="356"/>
      <c r="C142" s="273" t="s">
        <v>768</v>
      </c>
      <c r="D142" s="368" t="s">
        <v>769</v>
      </c>
      <c r="E142" s="354"/>
      <c r="F142" s="273" t="s">
        <v>281</v>
      </c>
      <c r="G142" s="273" t="s">
        <v>281</v>
      </c>
      <c r="H142" s="286"/>
      <c r="I142" s="285">
        <v>175</v>
      </c>
    </row>
    <row r="143" spans="1:9" ht="27" hidden="1" outlineLevel="1" collapsed="1" x14ac:dyDescent="0.25">
      <c r="A143" s="372"/>
      <c r="B143" s="356"/>
      <c r="C143" s="273" t="s">
        <v>770</v>
      </c>
      <c r="D143" s="368" t="s">
        <v>771</v>
      </c>
      <c r="E143" s="354"/>
      <c r="F143" s="273" t="s">
        <v>281</v>
      </c>
      <c r="G143" s="273" t="s">
        <v>281</v>
      </c>
      <c r="H143" s="286"/>
      <c r="I143" s="285">
        <v>5510</v>
      </c>
    </row>
    <row r="144" spans="1:9" ht="27" hidden="1" outlineLevel="1" collapsed="1" x14ac:dyDescent="0.25">
      <c r="A144" s="372"/>
      <c r="B144" s="356"/>
      <c r="C144" s="273" t="s">
        <v>772</v>
      </c>
      <c r="D144" s="368" t="s">
        <v>773</v>
      </c>
      <c r="E144" s="354"/>
      <c r="F144" s="273" t="s">
        <v>281</v>
      </c>
      <c r="G144" s="273" t="s">
        <v>281</v>
      </c>
      <c r="H144" s="286"/>
      <c r="I144" s="285">
        <v>666.32</v>
      </c>
    </row>
    <row r="145" spans="1:9" ht="27" hidden="1" outlineLevel="1" collapsed="1" x14ac:dyDescent="0.25">
      <c r="A145" s="372"/>
      <c r="B145" s="356"/>
      <c r="C145" s="273" t="s">
        <v>774</v>
      </c>
      <c r="D145" s="368" t="s">
        <v>775</v>
      </c>
      <c r="E145" s="354"/>
      <c r="F145" s="273" t="s">
        <v>281</v>
      </c>
      <c r="G145" s="273" t="s">
        <v>281</v>
      </c>
      <c r="H145" s="286"/>
      <c r="I145" s="285">
        <v>1082.53</v>
      </c>
    </row>
    <row r="146" spans="1:9" ht="27" hidden="1" outlineLevel="1" collapsed="1" x14ac:dyDescent="0.25">
      <c r="A146" s="372"/>
      <c r="B146" s="356"/>
      <c r="C146" s="273" t="s">
        <v>776</v>
      </c>
      <c r="D146" s="368" t="s">
        <v>777</v>
      </c>
      <c r="E146" s="354"/>
      <c r="F146" s="273" t="s">
        <v>281</v>
      </c>
      <c r="G146" s="273" t="s">
        <v>281</v>
      </c>
      <c r="H146" s="286"/>
      <c r="I146" s="285">
        <v>2100</v>
      </c>
    </row>
    <row r="147" spans="1:9" ht="27" hidden="1" outlineLevel="1" collapsed="1" x14ac:dyDescent="0.25">
      <c r="A147" s="372"/>
      <c r="B147" s="356"/>
      <c r="C147" s="273" t="s">
        <v>1173</v>
      </c>
      <c r="D147" s="368" t="s">
        <v>1174</v>
      </c>
      <c r="E147" s="354"/>
      <c r="F147" s="273" t="s">
        <v>281</v>
      </c>
      <c r="G147" s="273" t="s">
        <v>281</v>
      </c>
      <c r="H147" s="286"/>
      <c r="I147" s="285">
        <v>418.8</v>
      </c>
    </row>
    <row r="148" spans="1:9" ht="27" hidden="1" outlineLevel="1" collapsed="1" x14ac:dyDescent="0.25">
      <c r="A148" s="372"/>
      <c r="B148" s="356"/>
      <c r="C148" s="273" t="s">
        <v>778</v>
      </c>
      <c r="D148" s="368" t="s">
        <v>779</v>
      </c>
      <c r="E148" s="354"/>
      <c r="F148" s="273" t="s">
        <v>281</v>
      </c>
      <c r="G148" s="273" t="s">
        <v>281</v>
      </c>
      <c r="H148" s="286"/>
      <c r="I148" s="285">
        <v>1569.31</v>
      </c>
    </row>
    <row r="149" spans="1:9" ht="27" hidden="1" outlineLevel="1" collapsed="1" x14ac:dyDescent="0.25">
      <c r="A149" s="372"/>
      <c r="B149" s="356"/>
      <c r="C149" s="273" t="s">
        <v>780</v>
      </c>
      <c r="D149" s="368" t="s">
        <v>781</v>
      </c>
      <c r="E149" s="354"/>
      <c r="F149" s="273" t="s">
        <v>281</v>
      </c>
      <c r="G149" s="273" t="s">
        <v>281</v>
      </c>
      <c r="H149" s="286"/>
      <c r="I149" s="285">
        <v>421</v>
      </c>
    </row>
    <row r="150" spans="1:9" ht="27" hidden="1" outlineLevel="1" collapsed="1" x14ac:dyDescent="0.25">
      <c r="A150" s="372"/>
      <c r="B150" s="356"/>
      <c r="C150" s="273" t="s">
        <v>1354</v>
      </c>
      <c r="D150" s="368" t="s">
        <v>1355</v>
      </c>
      <c r="E150" s="354"/>
      <c r="F150" s="273" t="s">
        <v>281</v>
      </c>
      <c r="G150" s="273" t="s">
        <v>281</v>
      </c>
      <c r="H150" s="286"/>
      <c r="I150" s="285">
        <v>183.1</v>
      </c>
    </row>
    <row r="151" spans="1:9" ht="27" hidden="1" outlineLevel="1" collapsed="1" x14ac:dyDescent="0.25">
      <c r="A151" s="372"/>
      <c r="B151" s="356"/>
      <c r="C151" s="273" t="s">
        <v>782</v>
      </c>
      <c r="D151" s="368" t="s">
        <v>783</v>
      </c>
      <c r="E151" s="354"/>
      <c r="F151" s="273" t="s">
        <v>281</v>
      </c>
      <c r="G151" s="273" t="s">
        <v>281</v>
      </c>
      <c r="H151" s="286"/>
      <c r="I151" s="285">
        <v>286.67</v>
      </c>
    </row>
    <row r="152" spans="1:9" ht="27" hidden="1" outlineLevel="1" collapsed="1" x14ac:dyDescent="0.25">
      <c r="A152" s="372"/>
      <c r="B152" s="356"/>
      <c r="C152" s="273" t="s">
        <v>784</v>
      </c>
      <c r="D152" s="368" t="s">
        <v>785</v>
      </c>
      <c r="E152" s="354"/>
      <c r="F152" s="273" t="s">
        <v>281</v>
      </c>
      <c r="G152" s="273" t="s">
        <v>281</v>
      </c>
      <c r="H152" s="286"/>
      <c r="I152" s="285">
        <v>504.57</v>
      </c>
    </row>
    <row r="153" spans="1:9" ht="27" hidden="1" outlineLevel="1" collapsed="1" x14ac:dyDescent="0.25">
      <c r="A153" s="372"/>
      <c r="B153" s="356"/>
      <c r="C153" s="273" t="s">
        <v>1175</v>
      </c>
      <c r="D153" s="368" t="s">
        <v>1176</v>
      </c>
      <c r="E153" s="354"/>
      <c r="F153" s="273" t="s">
        <v>281</v>
      </c>
      <c r="G153" s="273" t="s">
        <v>281</v>
      </c>
      <c r="H153" s="286"/>
      <c r="I153" s="285">
        <v>199.97</v>
      </c>
    </row>
    <row r="154" spans="1:9" ht="27" hidden="1" outlineLevel="1" collapsed="1" x14ac:dyDescent="0.25">
      <c r="A154" s="372"/>
      <c r="B154" s="356"/>
      <c r="C154" s="273" t="s">
        <v>786</v>
      </c>
      <c r="D154" s="368" t="s">
        <v>787</v>
      </c>
      <c r="E154" s="354"/>
      <c r="F154" s="273" t="s">
        <v>281</v>
      </c>
      <c r="G154" s="273" t="s">
        <v>281</v>
      </c>
      <c r="H154" s="286"/>
      <c r="I154" s="285">
        <v>269.22000000000003</v>
      </c>
    </row>
    <row r="155" spans="1:9" ht="27" hidden="1" outlineLevel="1" collapsed="1" x14ac:dyDescent="0.25">
      <c r="A155" s="372"/>
      <c r="B155" s="356"/>
      <c r="C155" s="273" t="s">
        <v>788</v>
      </c>
      <c r="D155" s="368" t="s">
        <v>789</v>
      </c>
      <c r="E155" s="354"/>
      <c r="F155" s="273" t="s">
        <v>281</v>
      </c>
      <c r="G155" s="273" t="s">
        <v>281</v>
      </c>
      <c r="H155" s="286"/>
      <c r="I155" s="285">
        <v>400</v>
      </c>
    </row>
    <row r="156" spans="1:9" ht="27" hidden="1" outlineLevel="1" collapsed="1" x14ac:dyDescent="0.25">
      <c r="A156" s="372"/>
      <c r="B156" s="356"/>
      <c r="C156" s="273" t="s">
        <v>790</v>
      </c>
      <c r="D156" s="368" t="s">
        <v>791</v>
      </c>
      <c r="E156" s="354"/>
      <c r="F156" s="273" t="s">
        <v>281</v>
      </c>
      <c r="G156" s="273" t="s">
        <v>281</v>
      </c>
      <c r="H156" s="286"/>
      <c r="I156" s="285">
        <v>504.57</v>
      </c>
    </row>
    <row r="157" spans="1:9" ht="27" hidden="1" outlineLevel="1" collapsed="1" x14ac:dyDescent="0.25">
      <c r="A157" s="372"/>
      <c r="B157" s="356"/>
      <c r="C157" s="273" t="s">
        <v>792</v>
      </c>
      <c r="D157" s="368" t="s">
        <v>793</v>
      </c>
      <c r="E157" s="354"/>
      <c r="F157" s="273" t="s">
        <v>281</v>
      </c>
      <c r="G157" s="273" t="s">
        <v>281</v>
      </c>
      <c r="H157" s="286"/>
      <c r="I157" s="285">
        <v>1158.48</v>
      </c>
    </row>
    <row r="158" spans="1:9" ht="27" hidden="1" outlineLevel="1" collapsed="1" x14ac:dyDescent="0.25">
      <c r="A158" s="372"/>
      <c r="B158" s="356"/>
      <c r="C158" s="273" t="s">
        <v>794</v>
      </c>
      <c r="D158" s="368" t="s">
        <v>795</v>
      </c>
      <c r="E158" s="354"/>
      <c r="F158" s="273" t="s">
        <v>281</v>
      </c>
      <c r="G158" s="273" t="s">
        <v>281</v>
      </c>
      <c r="H158" s="286"/>
      <c r="I158" s="285">
        <v>1169.5899999999999</v>
      </c>
    </row>
    <row r="159" spans="1:9" ht="27" hidden="1" outlineLevel="1" collapsed="1" x14ac:dyDescent="0.25">
      <c r="A159" s="372"/>
      <c r="B159" s="356"/>
      <c r="C159" s="273" t="s">
        <v>796</v>
      </c>
      <c r="D159" s="368" t="s">
        <v>797</v>
      </c>
      <c r="E159" s="354"/>
      <c r="F159" s="273" t="s">
        <v>281</v>
      </c>
      <c r="G159" s="273" t="s">
        <v>281</v>
      </c>
      <c r="H159" s="286"/>
      <c r="I159" s="285">
        <v>1189.1199999999999</v>
      </c>
    </row>
    <row r="160" spans="1:9" ht="27" hidden="1" outlineLevel="1" collapsed="1" x14ac:dyDescent="0.25">
      <c r="A160" s="372"/>
      <c r="B160" s="356"/>
      <c r="C160" s="273" t="s">
        <v>798</v>
      </c>
      <c r="D160" s="368" t="s">
        <v>799</v>
      </c>
      <c r="E160" s="354"/>
      <c r="F160" s="273" t="s">
        <v>281</v>
      </c>
      <c r="G160" s="273" t="s">
        <v>281</v>
      </c>
      <c r="H160" s="286"/>
      <c r="I160" s="285">
        <v>640.66999999999996</v>
      </c>
    </row>
    <row r="161" spans="1:9" ht="27" hidden="1" outlineLevel="1" collapsed="1" x14ac:dyDescent="0.25">
      <c r="A161" s="372"/>
      <c r="B161" s="356"/>
      <c r="C161" s="273" t="s">
        <v>1177</v>
      </c>
      <c r="D161" s="368" t="s">
        <v>1178</v>
      </c>
      <c r="E161" s="354"/>
      <c r="F161" s="273" t="s">
        <v>281</v>
      </c>
      <c r="G161" s="273" t="s">
        <v>281</v>
      </c>
      <c r="H161" s="286"/>
      <c r="I161" s="285">
        <v>30.6</v>
      </c>
    </row>
    <row r="162" spans="1:9" ht="27" hidden="1" outlineLevel="1" collapsed="1" x14ac:dyDescent="0.25">
      <c r="A162" s="372"/>
      <c r="B162" s="356"/>
      <c r="C162" s="273" t="s">
        <v>1179</v>
      </c>
      <c r="D162" s="368" t="s">
        <v>1180</v>
      </c>
      <c r="E162" s="354"/>
      <c r="F162" s="273" t="s">
        <v>281</v>
      </c>
      <c r="G162" s="273" t="s">
        <v>281</v>
      </c>
      <c r="H162" s="286"/>
      <c r="I162" s="285">
        <v>357</v>
      </c>
    </row>
    <row r="163" spans="1:9" ht="27" hidden="1" outlineLevel="1" collapsed="1" x14ac:dyDescent="0.25">
      <c r="A163" s="372"/>
      <c r="B163" s="356"/>
      <c r="C163" s="273" t="s">
        <v>800</v>
      </c>
      <c r="D163" s="368" t="s">
        <v>801</v>
      </c>
      <c r="E163" s="354"/>
      <c r="F163" s="273" t="s">
        <v>281</v>
      </c>
      <c r="G163" s="273" t="s">
        <v>281</v>
      </c>
      <c r="H163" s="286"/>
      <c r="I163" s="285">
        <v>131.81</v>
      </c>
    </row>
    <row r="164" spans="1:9" ht="27" hidden="1" outlineLevel="1" collapsed="1" x14ac:dyDescent="0.25">
      <c r="A164" s="372"/>
      <c r="B164" s="356"/>
      <c r="C164" s="273" t="s">
        <v>802</v>
      </c>
      <c r="D164" s="368" t="s">
        <v>803</v>
      </c>
      <c r="E164" s="354"/>
      <c r="F164" s="273" t="s">
        <v>281</v>
      </c>
      <c r="G164" s="273" t="s">
        <v>281</v>
      </c>
      <c r="H164" s="286"/>
      <c r="I164" s="285">
        <v>400</v>
      </c>
    </row>
    <row r="165" spans="1:9" ht="27" hidden="1" outlineLevel="1" collapsed="1" x14ac:dyDescent="0.25">
      <c r="A165" s="372"/>
      <c r="B165" s="356"/>
      <c r="C165" s="273" t="s">
        <v>804</v>
      </c>
      <c r="D165" s="368" t="s">
        <v>805</v>
      </c>
      <c r="E165" s="354"/>
      <c r="F165" s="273" t="s">
        <v>281</v>
      </c>
      <c r="G165" s="273" t="s">
        <v>281</v>
      </c>
      <c r="H165" s="286"/>
      <c r="I165" s="285">
        <v>268.05</v>
      </c>
    </row>
    <row r="166" spans="1:9" ht="27" hidden="1" outlineLevel="1" collapsed="1" x14ac:dyDescent="0.25">
      <c r="A166" s="372"/>
      <c r="B166" s="356"/>
      <c r="C166" s="273" t="s">
        <v>806</v>
      </c>
      <c r="D166" s="368" t="s">
        <v>807</v>
      </c>
      <c r="E166" s="354"/>
      <c r="F166" s="273" t="s">
        <v>281</v>
      </c>
      <c r="G166" s="273" t="s">
        <v>281</v>
      </c>
      <c r="H166" s="286"/>
      <c r="I166" s="285">
        <v>1346.55</v>
      </c>
    </row>
    <row r="167" spans="1:9" ht="27" hidden="1" outlineLevel="1" collapsed="1" x14ac:dyDescent="0.25">
      <c r="A167" s="372"/>
      <c r="B167" s="356"/>
      <c r="C167" s="273" t="s">
        <v>808</v>
      </c>
      <c r="D167" s="368" t="s">
        <v>809</v>
      </c>
      <c r="E167" s="354"/>
      <c r="F167" s="273" t="s">
        <v>281</v>
      </c>
      <c r="G167" s="273" t="s">
        <v>281</v>
      </c>
      <c r="H167" s="286"/>
      <c r="I167" s="285">
        <v>836.5</v>
      </c>
    </row>
    <row r="168" spans="1:9" ht="27" hidden="1" outlineLevel="1" collapsed="1" x14ac:dyDescent="0.25">
      <c r="A168" s="372"/>
      <c r="B168" s="356"/>
      <c r="C168" s="273" t="s">
        <v>810</v>
      </c>
      <c r="D168" s="368" t="s">
        <v>811</v>
      </c>
      <c r="E168" s="354"/>
      <c r="F168" s="273" t="s">
        <v>281</v>
      </c>
      <c r="G168" s="273" t="s">
        <v>281</v>
      </c>
      <c r="H168" s="286"/>
      <c r="I168" s="285">
        <v>400</v>
      </c>
    </row>
    <row r="169" spans="1:9" ht="27" hidden="1" outlineLevel="1" collapsed="1" x14ac:dyDescent="0.25">
      <c r="A169" s="372"/>
      <c r="B169" s="356"/>
      <c r="C169" s="273" t="s">
        <v>812</v>
      </c>
      <c r="D169" s="368" t="s">
        <v>813</v>
      </c>
      <c r="E169" s="354"/>
      <c r="F169" s="273" t="s">
        <v>281</v>
      </c>
      <c r="G169" s="273" t="s">
        <v>281</v>
      </c>
      <c r="H169" s="286"/>
      <c r="I169" s="285">
        <v>434.9</v>
      </c>
    </row>
    <row r="170" spans="1:9" ht="27" hidden="1" outlineLevel="1" collapsed="1" x14ac:dyDescent="0.25">
      <c r="A170" s="372"/>
      <c r="B170" s="356"/>
      <c r="C170" s="273" t="s">
        <v>814</v>
      </c>
      <c r="D170" s="368" t="s">
        <v>815</v>
      </c>
      <c r="E170" s="354"/>
      <c r="F170" s="273" t="s">
        <v>281</v>
      </c>
      <c r="G170" s="273" t="s">
        <v>281</v>
      </c>
      <c r="H170" s="286"/>
      <c r="I170" s="285">
        <v>354.19</v>
      </c>
    </row>
    <row r="171" spans="1:9" ht="27" hidden="1" outlineLevel="1" collapsed="1" x14ac:dyDescent="0.25">
      <c r="A171" s="372"/>
      <c r="B171" s="356"/>
      <c r="C171" s="273" t="s">
        <v>816</v>
      </c>
      <c r="D171" s="368" t="s">
        <v>817</v>
      </c>
      <c r="E171" s="354"/>
      <c r="F171" s="273" t="s">
        <v>281</v>
      </c>
      <c r="G171" s="273" t="s">
        <v>281</v>
      </c>
      <c r="H171" s="286"/>
      <c r="I171" s="285">
        <v>1293.47</v>
      </c>
    </row>
    <row r="172" spans="1:9" ht="27" hidden="1" outlineLevel="1" collapsed="1" x14ac:dyDescent="0.25">
      <c r="A172" s="372"/>
      <c r="B172" s="356"/>
      <c r="C172" s="273" t="s">
        <v>818</v>
      </c>
      <c r="D172" s="368" t="s">
        <v>819</v>
      </c>
      <c r="E172" s="354"/>
      <c r="F172" s="273" t="s">
        <v>281</v>
      </c>
      <c r="G172" s="273" t="s">
        <v>281</v>
      </c>
      <c r="H172" s="286"/>
      <c r="I172" s="285">
        <v>566.71</v>
      </c>
    </row>
    <row r="173" spans="1:9" ht="27" hidden="1" outlineLevel="1" collapsed="1" x14ac:dyDescent="0.25">
      <c r="A173" s="372"/>
      <c r="B173" s="356"/>
      <c r="C173" s="273" t="s">
        <v>1356</v>
      </c>
      <c r="D173" s="368" t="s">
        <v>1357</v>
      </c>
      <c r="E173" s="354"/>
      <c r="F173" s="273" t="s">
        <v>281</v>
      </c>
      <c r="G173" s="273" t="s">
        <v>281</v>
      </c>
      <c r="H173" s="286"/>
      <c r="I173" s="285">
        <v>172</v>
      </c>
    </row>
    <row r="174" spans="1:9" ht="27" hidden="1" outlineLevel="1" collapsed="1" x14ac:dyDescent="0.25">
      <c r="A174" s="372"/>
      <c r="B174" s="356"/>
      <c r="C174" s="273" t="s">
        <v>1181</v>
      </c>
      <c r="D174" s="368" t="s">
        <v>1182</v>
      </c>
      <c r="E174" s="354"/>
      <c r="F174" s="273" t="s">
        <v>281</v>
      </c>
      <c r="G174" s="273" t="s">
        <v>281</v>
      </c>
      <c r="H174" s="286"/>
      <c r="I174" s="285">
        <v>162</v>
      </c>
    </row>
    <row r="175" spans="1:9" ht="27" hidden="1" outlineLevel="1" collapsed="1" x14ac:dyDescent="0.25">
      <c r="A175" s="372"/>
      <c r="B175" s="356"/>
      <c r="C175" s="273" t="s">
        <v>1183</v>
      </c>
      <c r="D175" s="368" t="s">
        <v>1184</v>
      </c>
      <c r="E175" s="354"/>
      <c r="F175" s="273" t="s">
        <v>281</v>
      </c>
      <c r="G175" s="273" t="s">
        <v>281</v>
      </c>
      <c r="H175" s="286"/>
      <c r="I175" s="285">
        <v>822.69</v>
      </c>
    </row>
    <row r="176" spans="1:9" ht="27" hidden="1" outlineLevel="1" collapsed="1" x14ac:dyDescent="0.25">
      <c r="A176" s="372"/>
      <c r="B176" s="356"/>
      <c r="C176" s="273" t="s">
        <v>1185</v>
      </c>
      <c r="D176" s="368" t="s">
        <v>1186</v>
      </c>
      <c r="E176" s="354"/>
      <c r="F176" s="273" t="s">
        <v>281</v>
      </c>
      <c r="G176" s="273" t="s">
        <v>281</v>
      </c>
      <c r="H176" s="286"/>
      <c r="I176" s="285">
        <v>362.82</v>
      </c>
    </row>
    <row r="177" spans="1:9" ht="27" hidden="1" outlineLevel="1" collapsed="1" x14ac:dyDescent="0.25">
      <c r="A177" s="372"/>
      <c r="B177" s="356"/>
      <c r="C177" s="273" t="s">
        <v>1358</v>
      </c>
      <c r="D177" s="368" t="s">
        <v>1359</v>
      </c>
      <c r="E177" s="354"/>
      <c r="F177" s="273" t="s">
        <v>281</v>
      </c>
      <c r="G177" s="273" t="s">
        <v>281</v>
      </c>
      <c r="H177" s="286"/>
      <c r="I177" s="285">
        <v>196</v>
      </c>
    </row>
    <row r="178" spans="1:9" ht="27" hidden="1" outlineLevel="1" collapsed="1" x14ac:dyDescent="0.25">
      <c r="A178" s="372"/>
      <c r="B178" s="356"/>
      <c r="C178" s="273" t="s">
        <v>1187</v>
      </c>
      <c r="D178" s="368" t="s">
        <v>1188</v>
      </c>
      <c r="E178" s="354"/>
      <c r="F178" s="273" t="s">
        <v>281</v>
      </c>
      <c r="G178" s="273" t="s">
        <v>281</v>
      </c>
      <c r="H178" s="286"/>
      <c r="I178" s="285">
        <v>393.04</v>
      </c>
    </row>
    <row r="179" spans="1:9" ht="27" hidden="1" outlineLevel="1" collapsed="1" x14ac:dyDescent="0.25">
      <c r="A179" s="372"/>
      <c r="B179" s="356"/>
      <c r="C179" s="273" t="s">
        <v>1189</v>
      </c>
      <c r="D179" s="368" t="s">
        <v>1190</v>
      </c>
      <c r="E179" s="354"/>
      <c r="F179" s="273" t="s">
        <v>281</v>
      </c>
      <c r="G179" s="273" t="s">
        <v>281</v>
      </c>
      <c r="H179" s="286"/>
      <c r="I179" s="285">
        <v>180.55</v>
      </c>
    </row>
    <row r="180" spans="1:9" ht="27" hidden="1" outlineLevel="1" collapsed="1" x14ac:dyDescent="0.25">
      <c r="A180" s="372"/>
      <c r="B180" s="356"/>
      <c r="C180" s="273" t="s">
        <v>1191</v>
      </c>
      <c r="D180" s="368" t="s">
        <v>1192</v>
      </c>
      <c r="E180" s="354"/>
      <c r="F180" s="273" t="s">
        <v>281</v>
      </c>
      <c r="G180" s="273" t="s">
        <v>281</v>
      </c>
      <c r="H180" s="286"/>
      <c r="I180" s="285">
        <v>530.48</v>
      </c>
    </row>
    <row r="181" spans="1:9" ht="27" hidden="1" outlineLevel="1" collapsed="1" x14ac:dyDescent="0.25">
      <c r="A181" s="372"/>
      <c r="B181" s="356"/>
      <c r="C181" s="273" t="s">
        <v>1193</v>
      </c>
      <c r="D181" s="368" t="s">
        <v>1194</v>
      </c>
      <c r="E181" s="354"/>
      <c r="F181" s="273" t="s">
        <v>281</v>
      </c>
      <c r="G181" s="273" t="s">
        <v>281</v>
      </c>
      <c r="H181" s="286"/>
      <c r="I181" s="285">
        <v>1486.78</v>
      </c>
    </row>
    <row r="182" spans="1:9" ht="27" hidden="1" outlineLevel="1" collapsed="1" x14ac:dyDescent="0.25">
      <c r="A182" s="372"/>
      <c r="B182" s="356"/>
      <c r="C182" s="273" t="s">
        <v>1360</v>
      </c>
      <c r="D182" s="368" t="s">
        <v>1361</v>
      </c>
      <c r="E182" s="354"/>
      <c r="F182" s="273" t="s">
        <v>281</v>
      </c>
      <c r="G182" s="273" t="s">
        <v>281</v>
      </c>
      <c r="H182" s="286"/>
      <c r="I182" s="285">
        <v>155</v>
      </c>
    </row>
    <row r="183" spans="1:9" ht="27" hidden="1" outlineLevel="1" collapsed="1" x14ac:dyDescent="0.25">
      <c r="A183" s="372"/>
      <c r="B183" s="356"/>
      <c r="C183" s="273" t="s">
        <v>1456</v>
      </c>
      <c r="D183" s="368" t="s">
        <v>1457</v>
      </c>
      <c r="E183" s="354"/>
      <c r="F183" s="273" t="s">
        <v>281</v>
      </c>
      <c r="G183" s="273" t="s">
        <v>281</v>
      </c>
      <c r="H183" s="286"/>
      <c r="I183" s="285">
        <v>100</v>
      </c>
    </row>
    <row r="184" spans="1:9" ht="27" hidden="1" outlineLevel="1" collapsed="1" x14ac:dyDescent="0.25">
      <c r="A184" s="372"/>
      <c r="B184" s="356"/>
      <c r="C184" s="273" t="s">
        <v>1458</v>
      </c>
      <c r="D184" s="368" t="s">
        <v>1459</v>
      </c>
      <c r="E184" s="354"/>
      <c r="F184" s="273" t="s">
        <v>281</v>
      </c>
      <c r="G184" s="273" t="s">
        <v>281</v>
      </c>
      <c r="H184" s="286"/>
      <c r="I184" s="285">
        <v>62.53</v>
      </c>
    </row>
    <row r="185" spans="1:9" ht="27" hidden="1" outlineLevel="1" collapsed="1" x14ac:dyDescent="0.25">
      <c r="A185" s="372"/>
      <c r="B185" s="356"/>
      <c r="C185" s="273" t="s">
        <v>1362</v>
      </c>
      <c r="D185" s="368" t="s">
        <v>1363</v>
      </c>
      <c r="E185" s="354"/>
      <c r="F185" s="273" t="s">
        <v>281</v>
      </c>
      <c r="G185" s="273" t="s">
        <v>281</v>
      </c>
      <c r="H185" s="286"/>
      <c r="I185" s="285">
        <v>400</v>
      </c>
    </row>
    <row r="186" spans="1:9" ht="27" hidden="1" outlineLevel="1" collapsed="1" x14ac:dyDescent="0.25">
      <c r="A186" s="372"/>
      <c r="B186" s="356"/>
      <c r="C186" s="273" t="s">
        <v>1195</v>
      </c>
      <c r="D186" s="368" t="s">
        <v>1196</v>
      </c>
      <c r="E186" s="354"/>
      <c r="F186" s="273" t="s">
        <v>281</v>
      </c>
      <c r="G186" s="273" t="s">
        <v>281</v>
      </c>
      <c r="H186" s="286"/>
      <c r="I186" s="285">
        <v>161</v>
      </c>
    </row>
    <row r="187" spans="1:9" ht="27" hidden="1" outlineLevel="1" collapsed="1" x14ac:dyDescent="0.25">
      <c r="A187" s="372"/>
      <c r="B187" s="356"/>
      <c r="C187" s="273" t="s">
        <v>1197</v>
      </c>
      <c r="D187" s="368" t="s">
        <v>1198</v>
      </c>
      <c r="E187" s="354"/>
      <c r="F187" s="273" t="s">
        <v>281</v>
      </c>
      <c r="G187" s="273" t="s">
        <v>281</v>
      </c>
      <c r="H187" s="286"/>
      <c r="I187" s="285">
        <v>50</v>
      </c>
    </row>
    <row r="188" spans="1:9" ht="27" hidden="1" outlineLevel="1" collapsed="1" x14ac:dyDescent="0.25">
      <c r="A188" s="372"/>
      <c r="B188" s="356"/>
      <c r="C188" s="273" t="s">
        <v>1199</v>
      </c>
      <c r="D188" s="368" t="s">
        <v>1200</v>
      </c>
      <c r="E188" s="354"/>
      <c r="F188" s="273" t="s">
        <v>281</v>
      </c>
      <c r="G188" s="273" t="s">
        <v>281</v>
      </c>
      <c r="H188" s="286"/>
      <c r="I188" s="285">
        <v>65</v>
      </c>
    </row>
    <row r="189" spans="1:9" ht="27" hidden="1" outlineLevel="1" collapsed="1" x14ac:dyDescent="0.25">
      <c r="A189" s="372"/>
      <c r="B189" s="356"/>
      <c r="C189" s="273" t="s">
        <v>1201</v>
      </c>
      <c r="D189" s="368" t="s">
        <v>1202</v>
      </c>
      <c r="E189" s="354"/>
      <c r="F189" s="273" t="s">
        <v>281</v>
      </c>
      <c r="G189" s="273" t="s">
        <v>281</v>
      </c>
      <c r="H189" s="286"/>
      <c r="I189" s="285">
        <v>325</v>
      </c>
    </row>
    <row r="190" spans="1:9" ht="27" hidden="1" outlineLevel="1" collapsed="1" x14ac:dyDescent="0.25">
      <c r="A190" s="372"/>
      <c r="B190" s="356"/>
      <c r="C190" s="273" t="s">
        <v>1460</v>
      </c>
      <c r="D190" s="368" t="s">
        <v>1461</v>
      </c>
      <c r="E190" s="354"/>
      <c r="F190" s="273" t="s">
        <v>281</v>
      </c>
      <c r="G190" s="273" t="s">
        <v>281</v>
      </c>
      <c r="H190" s="286"/>
      <c r="I190" s="285">
        <v>655.63</v>
      </c>
    </row>
    <row r="191" spans="1:9" ht="27" hidden="1" outlineLevel="1" collapsed="1" x14ac:dyDescent="0.25">
      <c r="A191" s="372"/>
      <c r="B191" s="356"/>
      <c r="C191" s="273" t="s">
        <v>1462</v>
      </c>
      <c r="D191" s="368" t="s">
        <v>1463</v>
      </c>
      <c r="E191" s="354"/>
      <c r="F191" s="273" t="s">
        <v>281</v>
      </c>
      <c r="G191" s="273" t="s">
        <v>281</v>
      </c>
      <c r="H191" s="286"/>
      <c r="I191" s="285">
        <v>643.47</v>
      </c>
    </row>
    <row r="192" spans="1:9" ht="27" hidden="1" outlineLevel="1" collapsed="1" x14ac:dyDescent="0.25">
      <c r="A192" s="372"/>
      <c r="B192" s="356"/>
      <c r="C192" s="273" t="s">
        <v>1203</v>
      </c>
      <c r="D192" s="368" t="s">
        <v>1204</v>
      </c>
      <c r="E192" s="354"/>
      <c r="F192" s="273" t="s">
        <v>281</v>
      </c>
      <c r="G192" s="273" t="s">
        <v>281</v>
      </c>
      <c r="H192" s="286"/>
      <c r="I192" s="285">
        <v>295.49</v>
      </c>
    </row>
    <row r="193" spans="1:9" ht="27" hidden="1" outlineLevel="1" collapsed="1" x14ac:dyDescent="0.25">
      <c r="A193" s="372"/>
      <c r="B193" s="356"/>
      <c r="C193" s="273" t="s">
        <v>1205</v>
      </c>
      <c r="D193" s="368" t="s">
        <v>1206</v>
      </c>
      <c r="E193" s="354"/>
      <c r="F193" s="273" t="s">
        <v>281</v>
      </c>
      <c r="G193" s="273" t="s">
        <v>281</v>
      </c>
      <c r="H193" s="286"/>
      <c r="I193" s="285">
        <v>65</v>
      </c>
    </row>
    <row r="194" spans="1:9" ht="27" hidden="1" outlineLevel="1" collapsed="1" x14ac:dyDescent="0.25">
      <c r="A194" s="372"/>
      <c r="B194" s="356"/>
      <c r="C194" s="273" t="s">
        <v>1364</v>
      </c>
      <c r="D194" s="368" t="s">
        <v>1365</v>
      </c>
      <c r="E194" s="354"/>
      <c r="F194" s="273" t="s">
        <v>281</v>
      </c>
      <c r="G194" s="273" t="s">
        <v>281</v>
      </c>
      <c r="H194" s="286"/>
      <c r="I194" s="285">
        <v>55</v>
      </c>
    </row>
    <row r="195" spans="1:9" ht="27" hidden="1" outlineLevel="1" collapsed="1" x14ac:dyDescent="0.25">
      <c r="A195" s="372"/>
      <c r="B195" s="356"/>
      <c r="C195" s="273" t="s">
        <v>1366</v>
      </c>
      <c r="D195" s="368" t="s">
        <v>1367</v>
      </c>
      <c r="E195" s="354"/>
      <c r="F195" s="273" t="s">
        <v>281</v>
      </c>
      <c r="G195" s="273" t="s">
        <v>281</v>
      </c>
      <c r="H195" s="286"/>
      <c r="I195" s="285">
        <v>55</v>
      </c>
    </row>
    <row r="196" spans="1:9" ht="27" hidden="1" outlineLevel="1" collapsed="1" x14ac:dyDescent="0.25">
      <c r="A196" s="372"/>
      <c r="B196" s="356"/>
      <c r="C196" s="273" t="s">
        <v>1569</v>
      </c>
      <c r="D196" s="368" t="s">
        <v>1570</v>
      </c>
      <c r="E196" s="354"/>
      <c r="F196" s="273" t="s">
        <v>281</v>
      </c>
      <c r="G196" s="273" t="s">
        <v>281</v>
      </c>
      <c r="H196" s="285">
        <v>132.38</v>
      </c>
      <c r="I196" s="285">
        <v>132.38</v>
      </c>
    </row>
    <row r="197" spans="1:9" ht="27" hidden="1" outlineLevel="1" collapsed="1" x14ac:dyDescent="0.25">
      <c r="A197" s="372"/>
      <c r="B197" s="356"/>
      <c r="C197" s="273" t="s">
        <v>1368</v>
      </c>
      <c r="D197" s="368" t="s">
        <v>1369</v>
      </c>
      <c r="E197" s="354"/>
      <c r="F197" s="273" t="s">
        <v>281</v>
      </c>
      <c r="G197" s="273" t="s">
        <v>281</v>
      </c>
      <c r="H197" s="286"/>
      <c r="I197" s="285">
        <v>320</v>
      </c>
    </row>
    <row r="198" spans="1:9" ht="27" hidden="1" outlineLevel="1" collapsed="1" x14ac:dyDescent="0.25">
      <c r="A198" s="372"/>
      <c r="B198" s="356"/>
      <c r="C198" s="273" t="s">
        <v>1370</v>
      </c>
      <c r="D198" s="368" t="s">
        <v>1371</v>
      </c>
      <c r="E198" s="354"/>
      <c r="F198" s="273" t="s">
        <v>281</v>
      </c>
      <c r="G198" s="273" t="s">
        <v>281</v>
      </c>
      <c r="H198" s="286"/>
      <c r="I198" s="285">
        <v>2095.73</v>
      </c>
    </row>
    <row r="199" spans="1:9" ht="27" hidden="1" outlineLevel="1" collapsed="1" x14ac:dyDescent="0.25">
      <c r="A199" s="372"/>
      <c r="B199" s="356"/>
      <c r="C199" s="273" t="s">
        <v>1372</v>
      </c>
      <c r="D199" s="368" t="s">
        <v>1373</v>
      </c>
      <c r="E199" s="354"/>
      <c r="F199" s="273" t="s">
        <v>281</v>
      </c>
      <c r="G199" s="273" t="s">
        <v>281</v>
      </c>
      <c r="H199" s="286"/>
      <c r="I199" s="285">
        <v>172.85</v>
      </c>
    </row>
    <row r="200" spans="1:9" ht="27" hidden="1" outlineLevel="1" collapsed="1" x14ac:dyDescent="0.25">
      <c r="A200" s="372"/>
      <c r="B200" s="356"/>
      <c r="C200" s="273" t="s">
        <v>1374</v>
      </c>
      <c r="D200" s="368" t="s">
        <v>1375</v>
      </c>
      <c r="E200" s="354"/>
      <c r="F200" s="273" t="s">
        <v>281</v>
      </c>
      <c r="G200" s="273" t="s">
        <v>281</v>
      </c>
      <c r="H200" s="286"/>
      <c r="I200" s="285">
        <v>269.31</v>
      </c>
    </row>
    <row r="201" spans="1:9" ht="27" hidden="1" outlineLevel="1" collapsed="1" x14ac:dyDescent="0.25">
      <c r="A201" s="372"/>
      <c r="B201" s="356"/>
      <c r="C201" s="273" t="s">
        <v>1376</v>
      </c>
      <c r="D201" s="368" t="s">
        <v>1377</v>
      </c>
      <c r="E201" s="354"/>
      <c r="F201" s="273" t="s">
        <v>281</v>
      </c>
      <c r="G201" s="273" t="s">
        <v>281</v>
      </c>
      <c r="H201" s="286"/>
      <c r="I201" s="285">
        <v>201</v>
      </c>
    </row>
    <row r="202" spans="1:9" ht="27" hidden="1" outlineLevel="1" collapsed="1" x14ac:dyDescent="0.25">
      <c r="A202" s="372"/>
      <c r="B202" s="356"/>
      <c r="C202" s="273" t="s">
        <v>1571</v>
      </c>
      <c r="D202" s="368" t="s">
        <v>1572</v>
      </c>
      <c r="E202" s="354"/>
      <c r="F202" s="273" t="s">
        <v>281</v>
      </c>
      <c r="G202" s="273" t="s">
        <v>281</v>
      </c>
      <c r="H202" s="285">
        <v>492.04</v>
      </c>
      <c r="I202" s="285">
        <v>492.04</v>
      </c>
    </row>
    <row r="203" spans="1:9" ht="27" hidden="1" outlineLevel="1" collapsed="1" x14ac:dyDescent="0.25">
      <c r="A203" s="372"/>
      <c r="B203" s="356"/>
      <c r="C203" s="273" t="s">
        <v>1464</v>
      </c>
      <c r="D203" s="368" t="s">
        <v>1465</v>
      </c>
      <c r="E203" s="354"/>
      <c r="F203" s="273" t="s">
        <v>281</v>
      </c>
      <c r="G203" s="273" t="s">
        <v>281</v>
      </c>
      <c r="H203" s="286"/>
      <c r="I203" s="285">
        <v>467.97</v>
      </c>
    </row>
    <row r="204" spans="1:9" ht="27" hidden="1" outlineLevel="1" collapsed="1" x14ac:dyDescent="0.25">
      <c r="A204" s="372"/>
      <c r="B204" s="356"/>
      <c r="C204" s="273" t="s">
        <v>1573</v>
      </c>
      <c r="D204" s="368" t="s">
        <v>1574</v>
      </c>
      <c r="E204" s="354"/>
      <c r="F204" s="273" t="s">
        <v>281</v>
      </c>
      <c r="G204" s="273" t="s">
        <v>281</v>
      </c>
      <c r="H204" s="285">
        <v>504.5</v>
      </c>
      <c r="I204" s="285">
        <v>504.5</v>
      </c>
    </row>
    <row r="205" spans="1:9" ht="27" hidden="1" outlineLevel="1" collapsed="1" x14ac:dyDescent="0.25">
      <c r="A205" s="372"/>
      <c r="B205" s="356"/>
      <c r="C205" s="273" t="s">
        <v>1378</v>
      </c>
      <c r="D205" s="368" t="s">
        <v>1379</v>
      </c>
      <c r="E205" s="354"/>
      <c r="F205" s="273" t="s">
        <v>281</v>
      </c>
      <c r="G205" s="273" t="s">
        <v>281</v>
      </c>
      <c r="H205" s="286"/>
      <c r="I205" s="285">
        <v>177.38</v>
      </c>
    </row>
    <row r="206" spans="1:9" ht="27" hidden="1" outlineLevel="1" collapsed="1" x14ac:dyDescent="0.25">
      <c r="A206" s="372"/>
      <c r="B206" s="356"/>
      <c r="C206" s="273" t="s">
        <v>1380</v>
      </c>
      <c r="D206" s="368" t="s">
        <v>1381</v>
      </c>
      <c r="E206" s="354"/>
      <c r="F206" s="273" t="s">
        <v>281</v>
      </c>
      <c r="G206" s="273" t="s">
        <v>281</v>
      </c>
      <c r="H206" s="286"/>
      <c r="I206" s="285">
        <v>177.38</v>
      </c>
    </row>
    <row r="207" spans="1:9" ht="27" hidden="1" outlineLevel="1" collapsed="1" x14ac:dyDescent="0.25">
      <c r="A207" s="372"/>
      <c r="B207" s="356"/>
      <c r="C207" s="273" t="s">
        <v>1382</v>
      </c>
      <c r="D207" s="368" t="s">
        <v>1383</v>
      </c>
      <c r="E207" s="354"/>
      <c r="F207" s="273" t="s">
        <v>281</v>
      </c>
      <c r="G207" s="273" t="s">
        <v>281</v>
      </c>
      <c r="H207" s="286"/>
      <c r="I207" s="285">
        <v>177.38</v>
      </c>
    </row>
    <row r="208" spans="1:9" ht="27" hidden="1" outlineLevel="1" collapsed="1" x14ac:dyDescent="0.25">
      <c r="A208" s="372"/>
      <c r="B208" s="356"/>
      <c r="C208" s="273" t="s">
        <v>1384</v>
      </c>
      <c r="D208" s="368" t="s">
        <v>1385</v>
      </c>
      <c r="E208" s="354"/>
      <c r="F208" s="273" t="s">
        <v>281</v>
      </c>
      <c r="G208" s="273" t="s">
        <v>281</v>
      </c>
      <c r="H208" s="286"/>
      <c r="I208" s="285">
        <v>177.38</v>
      </c>
    </row>
    <row r="209" spans="1:9" ht="27" hidden="1" outlineLevel="1" collapsed="1" x14ac:dyDescent="0.25">
      <c r="A209" s="372"/>
      <c r="B209" s="356"/>
      <c r="C209" s="273" t="s">
        <v>1575</v>
      </c>
      <c r="D209" s="368" t="s">
        <v>1576</v>
      </c>
      <c r="E209" s="354"/>
      <c r="F209" s="273" t="s">
        <v>281</v>
      </c>
      <c r="G209" s="273" t="s">
        <v>281</v>
      </c>
      <c r="H209" s="285">
        <v>177.38</v>
      </c>
      <c r="I209" s="285">
        <v>177.38</v>
      </c>
    </row>
    <row r="210" spans="1:9" ht="27" hidden="1" outlineLevel="1" collapsed="1" x14ac:dyDescent="0.25">
      <c r="A210" s="372"/>
      <c r="B210" s="356"/>
      <c r="C210" s="273" t="s">
        <v>1577</v>
      </c>
      <c r="D210" s="368" t="s">
        <v>1578</v>
      </c>
      <c r="E210" s="354"/>
      <c r="F210" s="273" t="s">
        <v>281</v>
      </c>
      <c r="G210" s="273" t="s">
        <v>281</v>
      </c>
      <c r="H210" s="285">
        <v>77.38</v>
      </c>
      <c r="I210" s="285">
        <v>77.38</v>
      </c>
    </row>
    <row r="211" spans="1:9" ht="27" hidden="1" outlineLevel="1" collapsed="1" x14ac:dyDescent="0.25">
      <c r="A211" s="372"/>
      <c r="B211" s="356"/>
      <c r="C211" s="273" t="s">
        <v>1466</v>
      </c>
      <c r="D211" s="368" t="s">
        <v>1467</v>
      </c>
      <c r="E211" s="354"/>
      <c r="F211" s="273" t="s">
        <v>281</v>
      </c>
      <c r="G211" s="273" t="s">
        <v>281</v>
      </c>
      <c r="H211" s="286"/>
      <c r="I211" s="285">
        <v>161</v>
      </c>
    </row>
    <row r="212" spans="1:9" ht="27" hidden="1" outlineLevel="1" collapsed="1" x14ac:dyDescent="0.25">
      <c r="A212" s="372"/>
      <c r="B212" s="356"/>
      <c r="C212" s="273" t="s">
        <v>1468</v>
      </c>
      <c r="D212" s="368" t="s">
        <v>1469</v>
      </c>
      <c r="E212" s="354"/>
      <c r="F212" s="273" t="s">
        <v>281</v>
      </c>
      <c r="G212" s="273" t="s">
        <v>281</v>
      </c>
      <c r="H212" s="286"/>
      <c r="I212" s="285">
        <v>161</v>
      </c>
    </row>
    <row r="213" spans="1:9" ht="27" hidden="1" outlineLevel="1" collapsed="1" x14ac:dyDescent="0.25">
      <c r="A213" s="372"/>
      <c r="B213" s="356"/>
      <c r="C213" s="273" t="s">
        <v>1579</v>
      </c>
      <c r="D213" s="368" t="s">
        <v>1580</v>
      </c>
      <c r="E213" s="354"/>
      <c r="F213" s="273" t="s">
        <v>281</v>
      </c>
      <c r="G213" s="273" t="s">
        <v>281</v>
      </c>
      <c r="H213" s="285">
        <v>214.3</v>
      </c>
      <c r="I213" s="285">
        <v>214.3</v>
      </c>
    </row>
    <row r="214" spans="1:9" ht="27" hidden="1" outlineLevel="1" collapsed="1" x14ac:dyDescent="0.25">
      <c r="A214" s="372"/>
      <c r="B214" s="356"/>
      <c r="C214" s="273" t="s">
        <v>1581</v>
      </c>
      <c r="D214" s="368" t="s">
        <v>1582</v>
      </c>
      <c r="E214" s="354"/>
      <c r="F214" s="273" t="s">
        <v>281</v>
      </c>
      <c r="G214" s="273" t="s">
        <v>281</v>
      </c>
      <c r="H214" s="285">
        <v>525</v>
      </c>
      <c r="I214" s="285">
        <v>525</v>
      </c>
    </row>
    <row r="215" spans="1:9" ht="27" hidden="1" outlineLevel="1" collapsed="1" x14ac:dyDescent="0.25">
      <c r="A215" s="372"/>
      <c r="B215" s="356"/>
      <c r="C215" s="273" t="s">
        <v>1470</v>
      </c>
      <c r="D215" s="368" t="s">
        <v>1471</v>
      </c>
      <c r="E215" s="354"/>
      <c r="F215" s="273" t="s">
        <v>281</v>
      </c>
      <c r="G215" s="273" t="s">
        <v>281</v>
      </c>
      <c r="H215" s="286"/>
      <c r="I215" s="285">
        <v>174.2</v>
      </c>
    </row>
    <row r="216" spans="1:9" ht="27" hidden="1" outlineLevel="1" collapsed="1" x14ac:dyDescent="0.25">
      <c r="A216" s="372"/>
      <c r="B216" s="356"/>
      <c r="C216" s="273" t="s">
        <v>1583</v>
      </c>
      <c r="D216" s="368" t="s">
        <v>1584</v>
      </c>
      <c r="E216" s="354"/>
      <c r="F216" s="273" t="s">
        <v>281</v>
      </c>
      <c r="G216" s="273" t="s">
        <v>281</v>
      </c>
      <c r="H216" s="285">
        <v>386</v>
      </c>
      <c r="I216" s="285">
        <v>386</v>
      </c>
    </row>
    <row r="217" spans="1:9" ht="27" hidden="1" outlineLevel="1" collapsed="1" x14ac:dyDescent="0.25">
      <c r="A217" s="372"/>
      <c r="B217" s="356"/>
      <c r="C217" s="273" t="s">
        <v>1472</v>
      </c>
      <c r="D217" s="368" t="s">
        <v>1473</v>
      </c>
      <c r="E217" s="354"/>
      <c r="F217" s="273" t="s">
        <v>281</v>
      </c>
      <c r="G217" s="273" t="s">
        <v>281</v>
      </c>
      <c r="H217" s="286"/>
      <c r="I217" s="285">
        <v>161</v>
      </c>
    </row>
    <row r="218" spans="1:9" ht="27" hidden="1" outlineLevel="1" collapsed="1" x14ac:dyDescent="0.25">
      <c r="A218" s="372"/>
      <c r="B218" s="356"/>
      <c r="C218" s="273" t="s">
        <v>1386</v>
      </c>
      <c r="D218" s="368" t="s">
        <v>1387</v>
      </c>
      <c r="E218" s="354"/>
      <c r="F218" s="273" t="s">
        <v>281</v>
      </c>
      <c r="G218" s="273" t="s">
        <v>281</v>
      </c>
      <c r="H218" s="286"/>
      <c r="I218" s="285">
        <v>800</v>
      </c>
    </row>
    <row r="219" spans="1:9" ht="27" hidden="1" outlineLevel="1" collapsed="1" x14ac:dyDescent="0.25">
      <c r="A219" s="372"/>
      <c r="B219" s="356"/>
      <c r="C219" s="273" t="s">
        <v>1585</v>
      </c>
      <c r="D219" s="368" t="s">
        <v>1586</v>
      </c>
      <c r="E219" s="354"/>
      <c r="F219" s="273" t="s">
        <v>281</v>
      </c>
      <c r="G219" s="273" t="s">
        <v>281</v>
      </c>
      <c r="H219" s="285">
        <v>50</v>
      </c>
      <c r="I219" s="285">
        <v>50</v>
      </c>
    </row>
    <row r="220" spans="1:9" ht="27" hidden="1" outlineLevel="1" collapsed="1" x14ac:dyDescent="0.25">
      <c r="A220" s="372"/>
      <c r="B220" s="356"/>
      <c r="C220" s="273" t="s">
        <v>1587</v>
      </c>
      <c r="D220" s="368" t="s">
        <v>1588</v>
      </c>
      <c r="E220" s="354"/>
      <c r="F220" s="273" t="s">
        <v>281</v>
      </c>
      <c r="G220" s="273" t="s">
        <v>281</v>
      </c>
      <c r="H220" s="285">
        <v>310</v>
      </c>
      <c r="I220" s="285">
        <v>310</v>
      </c>
    </row>
    <row r="221" spans="1:9" ht="27" hidden="1" outlineLevel="1" collapsed="1" x14ac:dyDescent="0.25">
      <c r="A221" s="372"/>
      <c r="B221" s="356"/>
      <c r="C221" s="273" t="s">
        <v>1474</v>
      </c>
      <c r="D221" s="368" t="s">
        <v>1475</v>
      </c>
      <c r="E221" s="354"/>
      <c r="F221" s="273" t="s">
        <v>281</v>
      </c>
      <c r="G221" s="273" t="s">
        <v>281</v>
      </c>
      <c r="H221" s="286"/>
      <c r="I221" s="285">
        <v>2185</v>
      </c>
    </row>
    <row r="222" spans="1:9" ht="27" hidden="1" outlineLevel="1" collapsed="1" x14ac:dyDescent="0.25">
      <c r="A222" s="372"/>
      <c r="B222" s="356"/>
      <c r="C222" s="273" t="s">
        <v>1589</v>
      </c>
      <c r="D222" s="368" t="s">
        <v>1590</v>
      </c>
      <c r="E222" s="354"/>
      <c r="F222" s="273" t="s">
        <v>281</v>
      </c>
      <c r="G222" s="273" t="s">
        <v>281</v>
      </c>
      <c r="H222" s="285">
        <v>191.79</v>
      </c>
      <c r="I222" s="285">
        <v>191.79</v>
      </c>
    </row>
    <row r="223" spans="1:9" ht="27" hidden="1" outlineLevel="1" collapsed="1" x14ac:dyDescent="0.25">
      <c r="A223" s="372"/>
      <c r="B223" s="356"/>
      <c r="C223" s="273" t="s">
        <v>1591</v>
      </c>
      <c r="D223" s="368" t="s">
        <v>1592</v>
      </c>
      <c r="E223" s="354"/>
      <c r="F223" s="273" t="s">
        <v>281</v>
      </c>
      <c r="G223" s="273" t="s">
        <v>281</v>
      </c>
      <c r="H223" s="285">
        <v>465.95</v>
      </c>
      <c r="I223" s="285">
        <v>465.95</v>
      </c>
    </row>
    <row r="224" spans="1:9" ht="27" hidden="1" outlineLevel="1" collapsed="1" x14ac:dyDescent="0.25">
      <c r="A224" s="372"/>
      <c r="B224" s="356"/>
      <c r="C224" s="273" t="s">
        <v>1593</v>
      </c>
      <c r="D224" s="368" t="s">
        <v>1594</v>
      </c>
      <c r="E224" s="354"/>
      <c r="F224" s="273" t="s">
        <v>281</v>
      </c>
      <c r="G224" s="273" t="s">
        <v>281</v>
      </c>
      <c r="H224" s="285">
        <v>264.27999999999997</v>
      </c>
      <c r="I224" s="285">
        <v>264.27999999999997</v>
      </c>
    </row>
    <row r="225" spans="1:9" ht="27" hidden="1" outlineLevel="1" collapsed="1" x14ac:dyDescent="0.25">
      <c r="A225" s="372"/>
      <c r="B225" s="356"/>
      <c r="C225" s="273" t="s">
        <v>1595</v>
      </c>
      <c r="D225" s="368" t="s">
        <v>1596</v>
      </c>
      <c r="E225" s="354"/>
      <c r="F225" s="273" t="s">
        <v>281</v>
      </c>
      <c r="G225" s="273" t="s">
        <v>281</v>
      </c>
      <c r="H225" s="285">
        <v>1360.96</v>
      </c>
      <c r="I225" s="285">
        <v>1360.96</v>
      </c>
    </row>
    <row r="226" spans="1:9" ht="27" hidden="1" outlineLevel="1" collapsed="1" x14ac:dyDescent="0.25">
      <c r="A226" s="372"/>
      <c r="B226" s="356"/>
      <c r="C226" s="273" t="s">
        <v>1597</v>
      </c>
      <c r="D226" s="368" t="s">
        <v>1598</v>
      </c>
      <c r="E226" s="354"/>
      <c r="F226" s="273" t="s">
        <v>281</v>
      </c>
      <c r="G226" s="273" t="s">
        <v>281</v>
      </c>
      <c r="H226" s="285">
        <v>12.92</v>
      </c>
      <c r="I226" s="285">
        <v>12.92</v>
      </c>
    </row>
    <row r="227" spans="1:9" ht="27" hidden="1" outlineLevel="1" collapsed="1" x14ac:dyDescent="0.25">
      <c r="A227" s="372"/>
      <c r="B227" s="356"/>
      <c r="C227" s="273" t="s">
        <v>1599</v>
      </c>
      <c r="D227" s="368" t="s">
        <v>1600</v>
      </c>
      <c r="E227" s="354"/>
      <c r="F227" s="273" t="s">
        <v>281</v>
      </c>
      <c r="G227" s="273" t="s">
        <v>281</v>
      </c>
      <c r="H227" s="285">
        <v>324.33</v>
      </c>
      <c r="I227" s="285">
        <v>324.33</v>
      </c>
    </row>
    <row r="228" spans="1:9" ht="27" hidden="1" outlineLevel="1" collapsed="1" x14ac:dyDescent="0.25">
      <c r="A228" s="372"/>
      <c r="B228" s="356"/>
      <c r="C228" s="273" t="s">
        <v>1601</v>
      </c>
      <c r="D228" s="368" t="s">
        <v>1602</v>
      </c>
      <c r="E228" s="354"/>
      <c r="F228" s="273" t="s">
        <v>281</v>
      </c>
      <c r="G228" s="273" t="s">
        <v>281</v>
      </c>
      <c r="H228" s="285">
        <v>570.66</v>
      </c>
      <c r="I228" s="285">
        <v>570.66</v>
      </c>
    </row>
    <row r="229" spans="1:9" ht="27" hidden="1" outlineLevel="1" collapsed="1" x14ac:dyDescent="0.25">
      <c r="A229" s="372"/>
      <c r="B229" s="356"/>
      <c r="C229" s="273" t="s">
        <v>1476</v>
      </c>
      <c r="D229" s="368" t="s">
        <v>1477</v>
      </c>
      <c r="E229" s="354"/>
      <c r="F229" s="273" t="s">
        <v>281</v>
      </c>
      <c r="G229" s="273" t="s">
        <v>281</v>
      </c>
      <c r="H229" s="286"/>
      <c r="I229" s="285">
        <v>5625</v>
      </c>
    </row>
    <row r="230" spans="1:9" ht="27" hidden="1" outlineLevel="1" collapsed="1" x14ac:dyDescent="0.25">
      <c r="A230" s="372"/>
      <c r="B230" s="356"/>
      <c r="C230" s="273" t="s">
        <v>1478</v>
      </c>
      <c r="D230" s="368" t="s">
        <v>1479</v>
      </c>
      <c r="E230" s="354"/>
      <c r="F230" s="273" t="s">
        <v>281</v>
      </c>
      <c r="G230" s="273" t="s">
        <v>281</v>
      </c>
      <c r="H230" s="286"/>
      <c r="I230" s="285">
        <v>1140</v>
      </c>
    </row>
    <row r="231" spans="1:9" ht="27" hidden="1" outlineLevel="1" collapsed="1" x14ac:dyDescent="0.25">
      <c r="A231" s="372"/>
      <c r="B231" s="356"/>
      <c r="C231" s="273" t="s">
        <v>1603</v>
      </c>
      <c r="D231" s="368" t="s">
        <v>1604</v>
      </c>
      <c r="E231" s="354"/>
      <c r="F231" s="273" t="s">
        <v>281</v>
      </c>
      <c r="G231" s="273" t="s">
        <v>281</v>
      </c>
      <c r="H231" s="285">
        <v>166.63</v>
      </c>
      <c r="I231" s="285">
        <v>166.63</v>
      </c>
    </row>
    <row r="232" spans="1:9" ht="27" hidden="1" outlineLevel="1" collapsed="1" x14ac:dyDescent="0.25">
      <c r="A232" s="372"/>
      <c r="B232" s="356"/>
      <c r="C232" s="273" t="s">
        <v>1605</v>
      </c>
      <c r="D232" s="368" t="s">
        <v>1606</v>
      </c>
      <c r="E232" s="354"/>
      <c r="F232" s="273" t="s">
        <v>281</v>
      </c>
      <c r="G232" s="273" t="s">
        <v>281</v>
      </c>
      <c r="H232" s="285">
        <v>336.41</v>
      </c>
      <c r="I232" s="285">
        <v>336.41</v>
      </c>
    </row>
    <row r="233" spans="1:9" ht="27" hidden="1" outlineLevel="1" collapsed="1" x14ac:dyDescent="0.25">
      <c r="A233" s="372"/>
      <c r="B233" s="356"/>
      <c r="C233" s="273" t="s">
        <v>1607</v>
      </c>
      <c r="D233" s="368" t="s">
        <v>1608</v>
      </c>
      <c r="E233" s="354"/>
      <c r="F233" s="273" t="s">
        <v>281</v>
      </c>
      <c r="G233" s="273" t="s">
        <v>281</v>
      </c>
      <c r="H233" s="285">
        <v>236.41</v>
      </c>
      <c r="I233" s="285">
        <v>236.41</v>
      </c>
    </row>
    <row r="234" spans="1:9" ht="27" hidden="1" outlineLevel="1" collapsed="1" x14ac:dyDescent="0.25">
      <c r="A234" s="372"/>
      <c r="B234" s="356"/>
      <c r="C234" s="273" t="s">
        <v>1609</v>
      </c>
      <c r="D234" s="368" t="s">
        <v>1610</v>
      </c>
      <c r="E234" s="354"/>
      <c r="F234" s="273" t="s">
        <v>281</v>
      </c>
      <c r="G234" s="273" t="s">
        <v>281</v>
      </c>
      <c r="H234" s="285">
        <v>495</v>
      </c>
      <c r="I234" s="285">
        <v>495</v>
      </c>
    </row>
    <row r="235" spans="1:9" ht="27" hidden="1" outlineLevel="1" collapsed="1" x14ac:dyDescent="0.25">
      <c r="A235" s="372"/>
      <c r="B235" s="356"/>
      <c r="C235" s="273" t="s">
        <v>1611</v>
      </c>
      <c r="D235" s="368" t="s">
        <v>1612</v>
      </c>
      <c r="E235" s="354"/>
      <c r="F235" s="273" t="s">
        <v>281</v>
      </c>
      <c r="G235" s="273" t="s">
        <v>281</v>
      </c>
      <c r="H235" s="285">
        <v>178.92</v>
      </c>
      <c r="I235" s="285">
        <v>178.92</v>
      </c>
    </row>
    <row r="236" spans="1:9" ht="27" hidden="1" outlineLevel="1" collapsed="1" x14ac:dyDescent="0.25">
      <c r="A236" s="372"/>
      <c r="B236" s="356"/>
      <c r="C236" s="273" t="s">
        <v>1613</v>
      </c>
      <c r="D236" s="368" t="s">
        <v>1614</v>
      </c>
      <c r="E236" s="354"/>
      <c r="F236" s="273" t="s">
        <v>281</v>
      </c>
      <c r="G236" s="273" t="s">
        <v>281</v>
      </c>
      <c r="H236" s="285">
        <v>495</v>
      </c>
      <c r="I236" s="285">
        <v>495</v>
      </c>
    </row>
    <row r="237" spans="1:9" ht="27" hidden="1" outlineLevel="1" collapsed="1" x14ac:dyDescent="0.25">
      <c r="A237" s="372"/>
      <c r="B237" s="356"/>
      <c r="C237" s="273" t="s">
        <v>1615</v>
      </c>
      <c r="D237" s="368" t="s">
        <v>1616</v>
      </c>
      <c r="E237" s="354"/>
      <c r="F237" s="273" t="s">
        <v>281</v>
      </c>
      <c r="G237" s="273" t="s">
        <v>281</v>
      </c>
      <c r="H237" s="285">
        <v>187</v>
      </c>
      <c r="I237" s="285">
        <v>187</v>
      </c>
    </row>
    <row r="238" spans="1:9" ht="27" hidden="1" outlineLevel="1" collapsed="1" x14ac:dyDescent="0.25">
      <c r="A238" s="372"/>
      <c r="B238" s="356"/>
      <c r="C238" s="273" t="s">
        <v>1617</v>
      </c>
      <c r="D238" s="368" t="s">
        <v>1618</v>
      </c>
      <c r="E238" s="354"/>
      <c r="F238" s="273" t="s">
        <v>281</v>
      </c>
      <c r="G238" s="273" t="s">
        <v>281</v>
      </c>
      <c r="H238" s="285">
        <v>135.52000000000001</v>
      </c>
      <c r="I238" s="285">
        <v>135.52000000000001</v>
      </c>
    </row>
    <row r="239" spans="1:9" ht="27" hidden="1" outlineLevel="1" collapsed="1" x14ac:dyDescent="0.25">
      <c r="A239" s="372"/>
      <c r="B239" s="356"/>
      <c r="C239" s="273" t="s">
        <v>1619</v>
      </c>
      <c r="D239" s="368" t="s">
        <v>1620</v>
      </c>
      <c r="E239" s="354"/>
      <c r="F239" s="273" t="s">
        <v>281</v>
      </c>
      <c r="G239" s="273" t="s">
        <v>281</v>
      </c>
      <c r="H239" s="285">
        <v>187</v>
      </c>
      <c r="I239" s="285">
        <v>187</v>
      </c>
    </row>
    <row r="240" spans="1:9" ht="27" hidden="1" outlineLevel="1" collapsed="1" x14ac:dyDescent="0.25">
      <c r="A240" s="372"/>
      <c r="B240" s="356"/>
      <c r="C240" s="273" t="s">
        <v>1621</v>
      </c>
      <c r="D240" s="368" t="s">
        <v>1622</v>
      </c>
      <c r="E240" s="354"/>
      <c r="F240" s="273" t="s">
        <v>281</v>
      </c>
      <c r="G240" s="273" t="s">
        <v>281</v>
      </c>
      <c r="H240" s="285">
        <v>377.77</v>
      </c>
      <c r="I240" s="285">
        <v>377.77</v>
      </c>
    </row>
    <row r="241" spans="1:9" ht="27" hidden="1" outlineLevel="1" collapsed="1" x14ac:dyDescent="0.25">
      <c r="A241" s="372"/>
      <c r="B241" s="356"/>
      <c r="C241" s="273" t="s">
        <v>1623</v>
      </c>
      <c r="D241" s="368" t="s">
        <v>1624</v>
      </c>
      <c r="E241" s="354"/>
      <c r="F241" s="273" t="s">
        <v>281</v>
      </c>
      <c r="G241" s="273" t="s">
        <v>281</v>
      </c>
      <c r="H241" s="285">
        <v>400</v>
      </c>
      <c r="I241" s="285">
        <v>400</v>
      </c>
    </row>
    <row r="242" spans="1:9" ht="27" hidden="1" outlineLevel="1" collapsed="1" x14ac:dyDescent="0.25">
      <c r="A242" s="372"/>
      <c r="B242" s="356"/>
      <c r="C242" s="273" t="s">
        <v>1625</v>
      </c>
      <c r="D242" s="368" t="s">
        <v>1626</v>
      </c>
      <c r="E242" s="354"/>
      <c r="F242" s="273" t="s">
        <v>281</v>
      </c>
      <c r="G242" s="273" t="s">
        <v>281</v>
      </c>
      <c r="H242" s="285">
        <v>173</v>
      </c>
      <c r="I242" s="285">
        <v>173</v>
      </c>
    </row>
    <row r="243" spans="1:9" ht="27" hidden="1" outlineLevel="1" collapsed="1" x14ac:dyDescent="0.25">
      <c r="A243" s="372"/>
      <c r="B243" s="356"/>
      <c r="C243" s="273" t="s">
        <v>1627</v>
      </c>
      <c r="D243" s="368" t="s">
        <v>1628</v>
      </c>
      <c r="E243" s="354"/>
      <c r="F243" s="273" t="s">
        <v>281</v>
      </c>
      <c r="G243" s="273" t="s">
        <v>281</v>
      </c>
      <c r="H243" s="285">
        <v>248.5</v>
      </c>
      <c r="I243" s="285">
        <v>248.5</v>
      </c>
    </row>
    <row r="244" spans="1:9" ht="27" hidden="1" outlineLevel="1" collapsed="1" x14ac:dyDescent="0.25">
      <c r="A244" s="372"/>
      <c r="B244" s="356"/>
      <c r="C244" s="273" t="s">
        <v>1629</v>
      </c>
      <c r="D244" s="368" t="s">
        <v>1630</v>
      </c>
      <c r="E244" s="354"/>
      <c r="F244" s="273" t="s">
        <v>281</v>
      </c>
      <c r="G244" s="273" t="s">
        <v>281</v>
      </c>
      <c r="H244" s="285">
        <v>50</v>
      </c>
      <c r="I244" s="285">
        <v>50</v>
      </c>
    </row>
    <row r="245" spans="1:9" ht="27" hidden="1" outlineLevel="1" collapsed="1" x14ac:dyDescent="0.25">
      <c r="A245" s="372"/>
      <c r="B245" s="356"/>
      <c r="C245" s="273" t="s">
        <v>1631</v>
      </c>
      <c r="D245" s="368" t="s">
        <v>1632</v>
      </c>
      <c r="E245" s="354"/>
      <c r="F245" s="273" t="s">
        <v>281</v>
      </c>
      <c r="G245" s="273" t="s">
        <v>281</v>
      </c>
      <c r="H245" s="285">
        <v>800</v>
      </c>
      <c r="I245" s="285">
        <v>800</v>
      </c>
    </row>
    <row r="246" spans="1:9" ht="27" hidden="1" outlineLevel="1" collapsed="1" x14ac:dyDescent="0.25">
      <c r="A246" s="372"/>
      <c r="B246" s="356"/>
      <c r="C246" s="273" t="s">
        <v>1633</v>
      </c>
      <c r="D246" s="368" t="s">
        <v>1634</v>
      </c>
      <c r="E246" s="354"/>
      <c r="F246" s="273" t="s">
        <v>281</v>
      </c>
      <c r="G246" s="273" t="s">
        <v>281</v>
      </c>
      <c r="H246" s="285">
        <v>1045</v>
      </c>
      <c r="I246" s="285">
        <v>1045</v>
      </c>
    </row>
    <row r="247" spans="1:9" ht="27" hidden="1" outlineLevel="1" collapsed="1" x14ac:dyDescent="0.25">
      <c r="A247" s="372"/>
      <c r="B247" s="356"/>
      <c r="C247" s="273" t="s">
        <v>820</v>
      </c>
      <c r="D247" s="368" t="s">
        <v>821</v>
      </c>
      <c r="E247" s="354"/>
      <c r="F247" s="273" t="s">
        <v>281</v>
      </c>
      <c r="G247" s="273" t="s">
        <v>281</v>
      </c>
      <c r="H247" s="286"/>
      <c r="I247" s="285">
        <v>5580</v>
      </c>
    </row>
    <row r="248" spans="1:9" ht="27" hidden="1" outlineLevel="1" collapsed="1" x14ac:dyDescent="0.25">
      <c r="A248" s="372"/>
      <c r="B248" s="356"/>
      <c r="C248" s="273" t="s">
        <v>822</v>
      </c>
      <c r="D248" s="368" t="s">
        <v>823</v>
      </c>
      <c r="E248" s="354"/>
      <c r="F248" s="273" t="s">
        <v>281</v>
      </c>
      <c r="G248" s="273" t="s">
        <v>281</v>
      </c>
      <c r="H248" s="286"/>
      <c r="I248" s="285">
        <v>946</v>
      </c>
    </row>
    <row r="249" spans="1:9" ht="27" hidden="1" outlineLevel="1" collapsed="1" x14ac:dyDescent="0.25">
      <c r="A249" s="372"/>
      <c r="B249" s="356"/>
      <c r="C249" s="273" t="s">
        <v>824</v>
      </c>
      <c r="D249" s="368" t="s">
        <v>825</v>
      </c>
      <c r="E249" s="354"/>
      <c r="F249" s="273" t="s">
        <v>281</v>
      </c>
      <c r="G249" s="273" t="s">
        <v>281</v>
      </c>
      <c r="H249" s="286"/>
      <c r="I249" s="285">
        <v>4490</v>
      </c>
    </row>
    <row r="250" spans="1:9" ht="27" hidden="1" outlineLevel="1" collapsed="1" x14ac:dyDescent="0.25">
      <c r="A250" s="372"/>
      <c r="B250" s="356"/>
      <c r="C250" s="273" t="s">
        <v>826</v>
      </c>
      <c r="D250" s="368" t="s">
        <v>827</v>
      </c>
      <c r="E250" s="354"/>
      <c r="F250" s="273" t="s">
        <v>281</v>
      </c>
      <c r="G250" s="273" t="s">
        <v>281</v>
      </c>
      <c r="H250" s="286"/>
      <c r="I250" s="285">
        <v>2220</v>
      </c>
    </row>
    <row r="251" spans="1:9" ht="27" hidden="1" outlineLevel="1" collapsed="1" x14ac:dyDescent="0.25">
      <c r="A251" s="372"/>
      <c r="B251" s="356"/>
      <c r="C251" s="273" t="s">
        <v>828</v>
      </c>
      <c r="D251" s="368" t="s">
        <v>829</v>
      </c>
      <c r="E251" s="354"/>
      <c r="F251" s="273" t="s">
        <v>281</v>
      </c>
      <c r="G251" s="273" t="s">
        <v>281</v>
      </c>
      <c r="H251" s="286"/>
      <c r="I251" s="285">
        <v>50</v>
      </c>
    </row>
    <row r="252" spans="1:9" ht="27" hidden="1" outlineLevel="1" collapsed="1" x14ac:dyDescent="0.25">
      <c r="A252" s="372"/>
      <c r="B252" s="356"/>
      <c r="C252" s="273" t="s">
        <v>830</v>
      </c>
      <c r="D252" s="368" t="s">
        <v>831</v>
      </c>
      <c r="E252" s="354"/>
      <c r="F252" s="273" t="s">
        <v>281</v>
      </c>
      <c r="G252" s="273" t="s">
        <v>281</v>
      </c>
      <c r="H252" s="286"/>
      <c r="I252" s="285">
        <v>4400</v>
      </c>
    </row>
    <row r="253" spans="1:9" ht="27" hidden="1" outlineLevel="1" collapsed="1" x14ac:dyDescent="0.25">
      <c r="A253" s="372"/>
      <c r="B253" s="356"/>
      <c r="C253" s="273" t="s">
        <v>832</v>
      </c>
      <c r="D253" s="368" t="s">
        <v>833</v>
      </c>
      <c r="E253" s="354"/>
      <c r="F253" s="273" t="s">
        <v>281</v>
      </c>
      <c r="G253" s="273" t="s">
        <v>281</v>
      </c>
      <c r="H253" s="286"/>
      <c r="I253" s="285">
        <v>1830</v>
      </c>
    </row>
    <row r="254" spans="1:9" ht="27" hidden="1" outlineLevel="1" collapsed="1" x14ac:dyDescent="0.25">
      <c r="A254" s="372"/>
      <c r="B254" s="356"/>
      <c r="C254" s="273" t="s">
        <v>834</v>
      </c>
      <c r="D254" s="368" t="s">
        <v>835</v>
      </c>
      <c r="E254" s="354"/>
      <c r="F254" s="273" t="s">
        <v>281</v>
      </c>
      <c r="G254" s="273" t="s">
        <v>281</v>
      </c>
      <c r="H254" s="286"/>
      <c r="I254" s="285">
        <v>1980</v>
      </c>
    </row>
    <row r="255" spans="1:9" ht="27" hidden="1" outlineLevel="1" collapsed="1" x14ac:dyDescent="0.25">
      <c r="A255" s="372"/>
      <c r="B255" s="356"/>
      <c r="C255" s="273" t="s">
        <v>1207</v>
      </c>
      <c r="D255" s="368" t="s">
        <v>1208</v>
      </c>
      <c r="E255" s="354"/>
      <c r="F255" s="273" t="s">
        <v>281</v>
      </c>
      <c r="G255" s="273" t="s">
        <v>281</v>
      </c>
      <c r="H255" s="286"/>
      <c r="I255" s="285">
        <v>834.25</v>
      </c>
    </row>
    <row r="256" spans="1:9" ht="27" hidden="1" outlineLevel="1" collapsed="1" x14ac:dyDescent="0.25">
      <c r="A256" s="372"/>
      <c r="B256" s="356"/>
      <c r="C256" s="273" t="s">
        <v>1209</v>
      </c>
      <c r="D256" s="368" t="s">
        <v>1210</v>
      </c>
      <c r="E256" s="354"/>
      <c r="F256" s="273" t="s">
        <v>281</v>
      </c>
      <c r="G256" s="273" t="s">
        <v>281</v>
      </c>
      <c r="H256" s="286"/>
      <c r="I256" s="285">
        <v>1120</v>
      </c>
    </row>
    <row r="257" spans="1:9" ht="27" hidden="1" outlineLevel="1" collapsed="1" x14ac:dyDescent="0.25">
      <c r="A257" s="372"/>
      <c r="B257" s="356"/>
      <c r="C257" s="273" t="s">
        <v>1480</v>
      </c>
      <c r="D257" s="368" t="s">
        <v>1481</v>
      </c>
      <c r="E257" s="354"/>
      <c r="F257" s="273" t="s">
        <v>281</v>
      </c>
      <c r="G257" s="273" t="s">
        <v>281</v>
      </c>
      <c r="H257" s="286"/>
      <c r="I257" s="285">
        <v>2490</v>
      </c>
    </row>
    <row r="258" spans="1:9" ht="27" hidden="1" outlineLevel="1" collapsed="1" x14ac:dyDescent="0.25">
      <c r="A258" s="372"/>
      <c r="B258" s="356"/>
      <c r="C258" s="273" t="s">
        <v>836</v>
      </c>
      <c r="D258" s="368" t="s">
        <v>837</v>
      </c>
      <c r="E258" s="354"/>
      <c r="F258" s="273" t="s">
        <v>281</v>
      </c>
      <c r="G258" s="273" t="s">
        <v>281</v>
      </c>
      <c r="H258" s="286"/>
      <c r="I258" s="285">
        <v>8280</v>
      </c>
    </row>
    <row r="259" spans="1:9" ht="27" hidden="1" outlineLevel="1" collapsed="1" x14ac:dyDescent="0.25">
      <c r="A259" s="372"/>
      <c r="B259" s="356"/>
      <c r="C259" s="273" t="s">
        <v>838</v>
      </c>
      <c r="D259" s="368" t="s">
        <v>839</v>
      </c>
      <c r="E259" s="354"/>
      <c r="F259" s="273" t="s">
        <v>281</v>
      </c>
      <c r="G259" s="273" t="s">
        <v>281</v>
      </c>
      <c r="H259" s="286"/>
      <c r="I259" s="285">
        <v>6000</v>
      </c>
    </row>
    <row r="260" spans="1:9" ht="27" hidden="1" outlineLevel="1" collapsed="1" x14ac:dyDescent="0.25">
      <c r="A260" s="372"/>
      <c r="B260" s="356"/>
      <c r="C260" s="273" t="s">
        <v>840</v>
      </c>
      <c r="D260" s="368" t="s">
        <v>841</v>
      </c>
      <c r="E260" s="354"/>
      <c r="F260" s="273" t="s">
        <v>281</v>
      </c>
      <c r="G260" s="273" t="s">
        <v>281</v>
      </c>
      <c r="H260" s="286"/>
      <c r="I260" s="285">
        <v>65</v>
      </c>
    </row>
    <row r="261" spans="1:9" ht="27" hidden="1" outlineLevel="1" collapsed="1" x14ac:dyDescent="0.25">
      <c r="A261" s="372"/>
      <c r="B261" s="356"/>
      <c r="C261" s="273" t="s">
        <v>1211</v>
      </c>
      <c r="D261" s="368" t="s">
        <v>1212</v>
      </c>
      <c r="E261" s="354"/>
      <c r="F261" s="273" t="s">
        <v>281</v>
      </c>
      <c r="G261" s="273" t="s">
        <v>281</v>
      </c>
      <c r="H261" s="286"/>
      <c r="I261" s="285">
        <v>65</v>
      </c>
    </row>
    <row r="262" spans="1:9" ht="27" hidden="1" outlineLevel="1" collapsed="1" x14ac:dyDescent="0.25">
      <c r="A262" s="372"/>
      <c r="B262" s="356"/>
      <c r="C262" s="273" t="s">
        <v>1213</v>
      </c>
      <c r="D262" s="368" t="s">
        <v>1214</v>
      </c>
      <c r="E262" s="354"/>
      <c r="F262" s="273" t="s">
        <v>281</v>
      </c>
      <c r="G262" s="273" t="s">
        <v>281</v>
      </c>
      <c r="H262" s="286"/>
      <c r="I262" s="285">
        <v>65</v>
      </c>
    </row>
    <row r="263" spans="1:9" ht="27" hidden="1" outlineLevel="1" collapsed="1" x14ac:dyDescent="0.25">
      <c r="A263" s="372"/>
      <c r="B263" s="356"/>
      <c r="C263" s="273" t="s">
        <v>1215</v>
      </c>
      <c r="D263" s="368" t="s">
        <v>1216</v>
      </c>
      <c r="E263" s="354"/>
      <c r="F263" s="273" t="s">
        <v>281</v>
      </c>
      <c r="G263" s="273" t="s">
        <v>281</v>
      </c>
      <c r="H263" s="286"/>
      <c r="I263" s="285">
        <v>65</v>
      </c>
    </row>
    <row r="264" spans="1:9" ht="27" hidden="1" outlineLevel="1" collapsed="1" x14ac:dyDescent="0.25">
      <c r="A264" s="372"/>
      <c r="B264" s="356"/>
      <c r="C264" s="273" t="s">
        <v>1217</v>
      </c>
      <c r="D264" s="368" t="s">
        <v>1218</v>
      </c>
      <c r="E264" s="354"/>
      <c r="F264" s="273" t="s">
        <v>281</v>
      </c>
      <c r="G264" s="273" t="s">
        <v>281</v>
      </c>
      <c r="H264" s="286"/>
      <c r="I264" s="285">
        <v>65</v>
      </c>
    </row>
    <row r="265" spans="1:9" ht="27" hidden="1" outlineLevel="1" collapsed="1" x14ac:dyDescent="0.25">
      <c r="A265" s="372"/>
      <c r="B265" s="356"/>
      <c r="C265" s="273" t="s">
        <v>1482</v>
      </c>
      <c r="D265" s="368" t="s">
        <v>1483</v>
      </c>
      <c r="E265" s="354"/>
      <c r="F265" s="273" t="s">
        <v>281</v>
      </c>
      <c r="G265" s="273" t="s">
        <v>281</v>
      </c>
      <c r="H265" s="286"/>
      <c r="I265" s="285">
        <v>424.08</v>
      </c>
    </row>
    <row r="266" spans="1:9" ht="27" hidden="1" outlineLevel="1" collapsed="1" x14ac:dyDescent="0.25">
      <c r="A266" s="372"/>
      <c r="B266" s="356"/>
      <c r="C266" s="273" t="s">
        <v>1484</v>
      </c>
      <c r="D266" s="368" t="s">
        <v>1485</v>
      </c>
      <c r="E266" s="354"/>
      <c r="F266" s="273" t="s">
        <v>281</v>
      </c>
      <c r="G266" s="273" t="s">
        <v>281</v>
      </c>
      <c r="H266" s="286"/>
      <c r="I266" s="285">
        <v>977.48</v>
      </c>
    </row>
    <row r="267" spans="1:9" ht="27" hidden="1" outlineLevel="1" collapsed="1" x14ac:dyDescent="0.25">
      <c r="A267" s="372"/>
      <c r="B267" s="356"/>
      <c r="C267" s="273" t="s">
        <v>1635</v>
      </c>
      <c r="D267" s="368" t="s">
        <v>1636</v>
      </c>
      <c r="E267" s="354"/>
      <c r="F267" s="273" t="s">
        <v>281</v>
      </c>
      <c r="G267" s="273" t="s">
        <v>281</v>
      </c>
      <c r="H267" s="285">
        <v>65</v>
      </c>
      <c r="I267" s="285">
        <v>65</v>
      </c>
    </row>
    <row r="268" spans="1:9" ht="27" hidden="1" outlineLevel="1" collapsed="1" x14ac:dyDescent="0.25">
      <c r="A268" s="373"/>
      <c r="B268" s="359"/>
      <c r="C268" s="273" t="s">
        <v>1637</v>
      </c>
      <c r="D268" s="368" t="s">
        <v>1638</v>
      </c>
      <c r="E268" s="354"/>
      <c r="F268" s="273" t="s">
        <v>281</v>
      </c>
      <c r="G268" s="273" t="s">
        <v>281</v>
      </c>
      <c r="H268" s="285">
        <v>460.27</v>
      </c>
      <c r="I268" s="285">
        <v>460.27</v>
      </c>
    </row>
    <row r="269" spans="1:9" x14ac:dyDescent="0.25">
      <c r="A269" s="350" t="s">
        <v>19</v>
      </c>
      <c r="B269" s="351"/>
      <c r="C269" s="350" t="s">
        <v>281</v>
      </c>
      <c r="D269" s="351"/>
      <c r="E269" s="351"/>
      <c r="F269" s="274" t="s">
        <v>281</v>
      </c>
      <c r="G269" s="284" t="s">
        <v>281</v>
      </c>
      <c r="H269" s="277">
        <v>400500.97</v>
      </c>
      <c r="I269" s="277">
        <v>2996488.49</v>
      </c>
    </row>
    <row r="270" spans="1:9" ht="10.15" customHeight="1" x14ac:dyDescent="0.25"/>
    <row r="271" spans="1:9" ht="21.6" customHeight="1" x14ac:dyDescent="0.25">
      <c r="A271" s="365" t="s">
        <v>282</v>
      </c>
      <c r="B271" s="349"/>
      <c r="C271" s="349"/>
      <c r="D271" s="349"/>
      <c r="E271" s="349"/>
      <c r="F271" s="349"/>
      <c r="G271" s="349"/>
      <c r="H271" s="349"/>
      <c r="I271" s="349"/>
    </row>
    <row r="272" spans="1:9" ht="5.85" customHeight="1" x14ac:dyDescent="0.25"/>
    <row r="273" spans="1:9" x14ac:dyDescent="0.25">
      <c r="A273" s="362" t="s">
        <v>265</v>
      </c>
      <c r="B273" s="359"/>
      <c r="C273" s="363" t="s">
        <v>13</v>
      </c>
      <c r="D273" s="364"/>
      <c r="E273" s="359"/>
      <c r="F273" s="278" t="s">
        <v>283</v>
      </c>
      <c r="G273" s="278" t="s">
        <v>284</v>
      </c>
      <c r="H273" s="279" t="s">
        <v>269</v>
      </c>
      <c r="I273" s="279" t="s">
        <v>270</v>
      </c>
    </row>
    <row r="274" spans="1:9" collapsed="1" x14ac:dyDescent="0.25">
      <c r="A274" s="366" t="s">
        <v>842</v>
      </c>
      <c r="B274" s="354"/>
      <c r="C274" s="353" t="s">
        <v>843</v>
      </c>
      <c r="D274" s="351"/>
      <c r="E274" s="354"/>
      <c r="F274" s="270" t="s">
        <v>281</v>
      </c>
      <c r="G274" s="270" t="s">
        <v>281</v>
      </c>
      <c r="H274" s="280">
        <v>15100</v>
      </c>
      <c r="I274" s="280">
        <v>146300.67000000001</v>
      </c>
    </row>
    <row r="275" spans="1:9" hidden="1" outlineLevel="1" collapsed="1" x14ac:dyDescent="0.25">
      <c r="A275" s="367" t="s">
        <v>281</v>
      </c>
      <c r="B275" s="354"/>
      <c r="C275" s="273" t="s">
        <v>281</v>
      </c>
      <c r="D275" s="368"/>
      <c r="E275" s="354"/>
      <c r="F275" s="273"/>
      <c r="G275" s="273"/>
      <c r="H275" s="286"/>
      <c r="I275" s="286" t="s">
        <v>281</v>
      </c>
    </row>
    <row r="276" spans="1:9" hidden="1" outlineLevel="1" collapsed="1" x14ac:dyDescent="0.25">
      <c r="A276" s="367" t="s">
        <v>281</v>
      </c>
      <c r="B276" s="354"/>
      <c r="C276" s="273" t="s">
        <v>281</v>
      </c>
      <c r="D276" s="368" t="s">
        <v>1639</v>
      </c>
      <c r="E276" s="354"/>
      <c r="F276" s="273" t="s">
        <v>844</v>
      </c>
      <c r="G276" s="273" t="s">
        <v>1640</v>
      </c>
      <c r="H276" s="285">
        <v>7280</v>
      </c>
      <c r="I276" s="286" t="s">
        <v>281</v>
      </c>
    </row>
    <row r="277" spans="1:9" hidden="1" outlineLevel="1" collapsed="1" x14ac:dyDescent="0.25">
      <c r="A277" s="367" t="s">
        <v>281</v>
      </c>
      <c r="B277" s="354"/>
      <c r="C277" s="273" t="s">
        <v>281</v>
      </c>
      <c r="D277" s="368" t="s">
        <v>1641</v>
      </c>
      <c r="E277" s="354"/>
      <c r="F277" s="273" t="s">
        <v>844</v>
      </c>
      <c r="G277" s="273" t="s">
        <v>1640</v>
      </c>
      <c r="H277" s="285">
        <v>7820</v>
      </c>
      <c r="I277" s="286" t="s">
        <v>281</v>
      </c>
    </row>
    <row r="278" spans="1:9" collapsed="1" x14ac:dyDescent="0.25">
      <c r="A278" s="366" t="s">
        <v>845</v>
      </c>
      <c r="B278" s="354"/>
      <c r="C278" s="353" t="s">
        <v>846</v>
      </c>
      <c r="D278" s="351"/>
      <c r="E278" s="354"/>
      <c r="F278" s="270" t="s">
        <v>281</v>
      </c>
      <c r="G278" s="270" t="s">
        <v>281</v>
      </c>
      <c r="H278" s="281"/>
      <c r="I278" s="280">
        <v>0</v>
      </c>
    </row>
    <row r="279" spans="1:9" hidden="1" outlineLevel="1" collapsed="1" x14ac:dyDescent="0.25">
      <c r="A279" s="367" t="s">
        <v>281</v>
      </c>
      <c r="B279" s="354"/>
      <c r="C279" s="273" t="s">
        <v>281</v>
      </c>
      <c r="D279" s="368"/>
      <c r="E279" s="354"/>
      <c r="F279" s="273"/>
      <c r="G279" s="273"/>
      <c r="H279" s="286"/>
      <c r="I279" s="286" t="s">
        <v>281</v>
      </c>
    </row>
    <row r="280" spans="1:9" collapsed="1" x14ac:dyDescent="0.25">
      <c r="A280" s="366" t="s">
        <v>847</v>
      </c>
      <c r="B280" s="354"/>
      <c r="C280" s="353" t="s">
        <v>848</v>
      </c>
      <c r="D280" s="351"/>
      <c r="E280" s="354"/>
      <c r="F280" s="270" t="s">
        <v>281</v>
      </c>
      <c r="G280" s="270" t="s">
        <v>281</v>
      </c>
      <c r="H280" s="280">
        <v>2464</v>
      </c>
      <c r="I280" s="280">
        <v>15032</v>
      </c>
    </row>
    <row r="281" spans="1:9" hidden="1" outlineLevel="1" collapsed="1" x14ac:dyDescent="0.25">
      <c r="A281" s="367" t="s">
        <v>281</v>
      </c>
      <c r="B281" s="354"/>
      <c r="C281" s="273" t="s">
        <v>281</v>
      </c>
      <c r="D281" s="368"/>
      <c r="E281" s="354"/>
      <c r="F281" s="273"/>
      <c r="G281" s="273"/>
      <c r="H281" s="286"/>
      <c r="I281" s="286" t="s">
        <v>281</v>
      </c>
    </row>
    <row r="282" spans="1:9" hidden="1" outlineLevel="1" collapsed="1" x14ac:dyDescent="0.25">
      <c r="A282" s="367" t="s">
        <v>281</v>
      </c>
      <c r="B282" s="354"/>
      <c r="C282" s="273" t="s">
        <v>281</v>
      </c>
      <c r="D282" s="368" t="s">
        <v>1642</v>
      </c>
      <c r="E282" s="354"/>
      <c r="F282" s="273" t="s">
        <v>844</v>
      </c>
      <c r="G282" s="273" t="s">
        <v>1643</v>
      </c>
      <c r="H282" s="285">
        <v>320</v>
      </c>
      <c r="I282" s="286" t="s">
        <v>281</v>
      </c>
    </row>
    <row r="283" spans="1:9" hidden="1" outlineLevel="1" collapsed="1" x14ac:dyDescent="0.25">
      <c r="A283" s="367" t="s">
        <v>281</v>
      </c>
      <c r="B283" s="354"/>
      <c r="C283" s="273" t="s">
        <v>281</v>
      </c>
      <c r="D283" s="368" t="s">
        <v>1644</v>
      </c>
      <c r="E283" s="354"/>
      <c r="F283" s="273" t="s">
        <v>844</v>
      </c>
      <c r="G283" s="273" t="s">
        <v>1643</v>
      </c>
      <c r="H283" s="285">
        <v>64</v>
      </c>
      <c r="I283" s="286" t="s">
        <v>281</v>
      </c>
    </row>
    <row r="284" spans="1:9" hidden="1" outlineLevel="1" collapsed="1" x14ac:dyDescent="0.25">
      <c r="A284" s="367" t="s">
        <v>281</v>
      </c>
      <c r="B284" s="354"/>
      <c r="C284" s="273" t="s">
        <v>281</v>
      </c>
      <c r="D284" s="368" t="s">
        <v>1645</v>
      </c>
      <c r="E284" s="354"/>
      <c r="F284" s="273" t="s">
        <v>844</v>
      </c>
      <c r="G284" s="273" t="s">
        <v>1643</v>
      </c>
      <c r="H284" s="285">
        <v>368</v>
      </c>
      <c r="I284" s="286" t="s">
        <v>281</v>
      </c>
    </row>
    <row r="285" spans="1:9" hidden="1" outlineLevel="1" collapsed="1" x14ac:dyDescent="0.25">
      <c r="A285" s="367" t="s">
        <v>281</v>
      </c>
      <c r="B285" s="354"/>
      <c r="C285" s="273" t="s">
        <v>281</v>
      </c>
      <c r="D285" s="368" t="s">
        <v>1646</v>
      </c>
      <c r="E285" s="354"/>
      <c r="F285" s="273" t="s">
        <v>844</v>
      </c>
      <c r="G285" s="273" t="s">
        <v>1643</v>
      </c>
      <c r="H285" s="285">
        <v>144</v>
      </c>
      <c r="I285" s="286" t="s">
        <v>281</v>
      </c>
    </row>
    <row r="286" spans="1:9" hidden="1" outlineLevel="1" collapsed="1" x14ac:dyDescent="0.25">
      <c r="A286" s="367" t="s">
        <v>281</v>
      </c>
      <c r="B286" s="354"/>
      <c r="C286" s="273" t="s">
        <v>281</v>
      </c>
      <c r="D286" s="368" t="s">
        <v>1647</v>
      </c>
      <c r="E286" s="354"/>
      <c r="F286" s="273" t="s">
        <v>844</v>
      </c>
      <c r="G286" s="273" t="s">
        <v>1643</v>
      </c>
      <c r="H286" s="285">
        <v>260</v>
      </c>
      <c r="I286" s="286" t="s">
        <v>281</v>
      </c>
    </row>
    <row r="287" spans="1:9" hidden="1" outlineLevel="1" collapsed="1" x14ac:dyDescent="0.25">
      <c r="A287" s="367" t="s">
        <v>281</v>
      </c>
      <c r="B287" s="354"/>
      <c r="C287" s="273" t="s">
        <v>281</v>
      </c>
      <c r="D287" s="368" t="s">
        <v>1648</v>
      </c>
      <c r="E287" s="354"/>
      <c r="F287" s="273" t="s">
        <v>844</v>
      </c>
      <c r="G287" s="273" t="s">
        <v>1643</v>
      </c>
      <c r="H287" s="285">
        <v>272</v>
      </c>
      <c r="I287" s="286" t="s">
        <v>281</v>
      </c>
    </row>
    <row r="288" spans="1:9" hidden="1" outlineLevel="1" collapsed="1" x14ac:dyDescent="0.25">
      <c r="A288" s="367" t="s">
        <v>281</v>
      </c>
      <c r="B288" s="354"/>
      <c r="C288" s="273" t="s">
        <v>281</v>
      </c>
      <c r="D288" s="368" t="s">
        <v>1649</v>
      </c>
      <c r="E288" s="354"/>
      <c r="F288" s="273" t="s">
        <v>844</v>
      </c>
      <c r="G288" s="273" t="s">
        <v>1643</v>
      </c>
      <c r="H288" s="285">
        <v>324</v>
      </c>
      <c r="I288" s="286" t="s">
        <v>281</v>
      </c>
    </row>
    <row r="289" spans="1:9" hidden="1" outlineLevel="1" collapsed="1" x14ac:dyDescent="0.25">
      <c r="A289" s="367" t="s">
        <v>281</v>
      </c>
      <c r="B289" s="354"/>
      <c r="C289" s="273" t="s">
        <v>281</v>
      </c>
      <c r="D289" s="368" t="s">
        <v>1650</v>
      </c>
      <c r="E289" s="354"/>
      <c r="F289" s="273" t="s">
        <v>844</v>
      </c>
      <c r="G289" s="273" t="s">
        <v>1643</v>
      </c>
      <c r="H289" s="285">
        <v>300</v>
      </c>
      <c r="I289" s="286" t="s">
        <v>281</v>
      </c>
    </row>
    <row r="290" spans="1:9" hidden="1" outlineLevel="1" collapsed="1" x14ac:dyDescent="0.25">
      <c r="A290" s="367" t="s">
        <v>281</v>
      </c>
      <c r="B290" s="354"/>
      <c r="C290" s="273" t="s">
        <v>281</v>
      </c>
      <c r="D290" s="368" t="s">
        <v>1651</v>
      </c>
      <c r="E290" s="354"/>
      <c r="F290" s="273" t="s">
        <v>844</v>
      </c>
      <c r="G290" s="273" t="s">
        <v>1643</v>
      </c>
      <c r="H290" s="285">
        <v>72</v>
      </c>
      <c r="I290" s="286" t="s">
        <v>281</v>
      </c>
    </row>
    <row r="291" spans="1:9" hidden="1" outlineLevel="1" collapsed="1" x14ac:dyDescent="0.25">
      <c r="A291" s="367" t="s">
        <v>281</v>
      </c>
      <c r="B291" s="354"/>
      <c r="C291" s="273" t="s">
        <v>281</v>
      </c>
      <c r="D291" s="368" t="s">
        <v>1652</v>
      </c>
      <c r="E291" s="354"/>
      <c r="F291" s="273" t="s">
        <v>844</v>
      </c>
      <c r="G291" s="273" t="s">
        <v>1643</v>
      </c>
      <c r="H291" s="285">
        <v>340</v>
      </c>
      <c r="I291" s="286" t="s">
        <v>281</v>
      </c>
    </row>
    <row r="292" spans="1:9" collapsed="1" x14ac:dyDescent="0.25">
      <c r="A292" s="366" t="s">
        <v>849</v>
      </c>
      <c r="B292" s="354"/>
      <c r="C292" s="353" t="s">
        <v>850</v>
      </c>
      <c r="D292" s="351"/>
      <c r="E292" s="354"/>
      <c r="F292" s="270" t="s">
        <v>281</v>
      </c>
      <c r="G292" s="270" t="s">
        <v>281</v>
      </c>
      <c r="H292" s="280">
        <v>967.4</v>
      </c>
      <c r="I292" s="280">
        <v>9542.4</v>
      </c>
    </row>
    <row r="293" spans="1:9" hidden="1" outlineLevel="1" collapsed="1" x14ac:dyDescent="0.25">
      <c r="A293" s="367" t="s">
        <v>281</v>
      </c>
      <c r="B293" s="354"/>
      <c r="C293" s="273" t="s">
        <v>281</v>
      </c>
      <c r="D293" s="368"/>
      <c r="E293" s="354"/>
      <c r="F293" s="273"/>
      <c r="G293" s="273"/>
      <c r="H293" s="286"/>
      <c r="I293" s="286" t="s">
        <v>281</v>
      </c>
    </row>
    <row r="294" spans="1:9" hidden="1" outlineLevel="1" collapsed="1" x14ac:dyDescent="0.25">
      <c r="A294" s="367" t="s">
        <v>281</v>
      </c>
      <c r="B294" s="354"/>
      <c r="C294" s="273" t="s">
        <v>281</v>
      </c>
      <c r="D294" s="368" t="s">
        <v>1653</v>
      </c>
      <c r="E294" s="354"/>
      <c r="F294" s="273" t="s">
        <v>844</v>
      </c>
      <c r="G294" s="273" t="s">
        <v>1654</v>
      </c>
      <c r="H294" s="285">
        <v>247.8</v>
      </c>
      <c r="I294" s="286" t="s">
        <v>281</v>
      </c>
    </row>
    <row r="295" spans="1:9" hidden="1" outlineLevel="1" collapsed="1" x14ac:dyDescent="0.25">
      <c r="A295" s="367" t="s">
        <v>281</v>
      </c>
      <c r="B295" s="354"/>
      <c r="C295" s="273" t="s">
        <v>281</v>
      </c>
      <c r="D295" s="368" t="s">
        <v>1655</v>
      </c>
      <c r="E295" s="354"/>
      <c r="F295" s="273" t="s">
        <v>844</v>
      </c>
      <c r="G295" s="273" t="s">
        <v>1654</v>
      </c>
      <c r="H295" s="285">
        <v>495.6</v>
      </c>
      <c r="I295" s="286" t="s">
        <v>281</v>
      </c>
    </row>
    <row r="296" spans="1:9" hidden="1" outlineLevel="1" collapsed="1" x14ac:dyDescent="0.25">
      <c r="A296" s="367" t="s">
        <v>281</v>
      </c>
      <c r="B296" s="354"/>
      <c r="C296" s="273" t="s">
        <v>281</v>
      </c>
      <c r="D296" s="368" t="s">
        <v>1656</v>
      </c>
      <c r="E296" s="354"/>
      <c r="F296" s="273" t="s">
        <v>844</v>
      </c>
      <c r="G296" s="273" t="s">
        <v>1643</v>
      </c>
      <c r="H296" s="285">
        <v>224</v>
      </c>
      <c r="I296" s="286" t="s">
        <v>281</v>
      </c>
    </row>
    <row r="297" spans="1:9" x14ac:dyDescent="0.25">
      <c r="A297" s="350" t="s">
        <v>19</v>
      </c>
      <c r="B297" s="351"/>
      <c r="C297" s="350" t="s">
        <v>281</v>
      </c>
      <c r="D297" s="351"/>
      <c r="E297" s="351"/>
      <c r="F297" s="274" t="s">
        <v>281</v>
      </c>
      <c r="G297" s="284" t="s">
        <v>281</v>
      </c>
      <c r="H297" s="277">
        <v>18531.400000000001</v>
      </c>
      <c r="I297" s="277">
        <v>170875.07</v>
      </c>
    </row>
    <row r="298" spans="1:9" ht="6.4" customHeight="1" x14ac:dyDescent="0.25"/>
    <row r="299" spans="1:9" ht="21.6" customHeight="1" x14ac:dyDescent="0.25">
      <c r="A299" s="365" t="s">
        <v>290</v>
      </c>
      <c r="B299" s="349"/>
      <c r="C299" s="349"/>
      <c r="D299" s="349"/>
      <c r="E299" s="349"/>
      <c r="F299" s="349"/>
      <c r="G299" s="349"/>
      <c r="H299" s="349"/>
      <c r="I299" s="349"/>
    </row>
    <row r="300" spans="1:9" ht="6.6" customHeight="1" x14ac:dyDescent="0.25"/>
    <row r="301" spans="1:9" x14ac:dyDescent="0.25">
      <c r="A301" s="362" t="s">
        <v>265</v>
      </c>
      <c r="B301" s="359"/>
      <c r="C301" s="363" t="s">
        <v>13</v>
      </c>
      <c r="D301" s="364"/>
      <c r="E301" s="359"/>
      <c r="F301" s="278" t="s">
        <v>283</v>
      </c>
      <c r="G301" s="278" t="s">
        <v>284</v>
      </c>
      <c r="H301" s="279" t="s">
        <v>269</v>
      </c>
      <c r="I301" s="279" t="s">
        <v>270</v>
      </c>
    </row>
    <row r="302" spans="1:9" x14ac:dyDescent="0.25">
      <c r="A302" s="369" t="s">
        <v>19</v>
      </c>
      <c r="B302" s="351"/>
      <c r="C302" s="369" t="s">
        <v>281</v>
      </c>
      <c r="D302" s="351"/>
      <c r="E302" s="351"/>
      <c r="F302" s="251" t="s">
        <v>281</v>
      </c>
      <c r="G302" s="252" t="s">
        <v>281</v>
      </c>
      <c r="H302" s="253"/>
      <c r="I302" s="253"/>
    </row>
    <row r="303" spans="1:9" ht="6" customHeight="1" x14ac:dyDescent="0.25"/>
    <row r="304" spans="1:9" ht="21.6" customHeight="1" x14ac:dyDescent="0.25">
      <c r="A304" s="365" t="s">
        <v>289</v>
      </c>
      <c r="B304" s="349"/>
      <c r="C304" s="349"/>
      <c r="D304" s="349"/>
      <c r="E304" s="349"/>
      <c r="F304" s="349"/>
      <c r="G304" s="349"/>
      <c r="H304" s="349"/>
      <c r="I304" s="349"/>
    </row>
    <row r="305" spans="1:9" ht="6.4" customHeight="1" x14ac:dyDescent="0.25"/>
    <row r="306" spans="1:9" x14ac:dyDescent="0.25">
      <c r="A306" s="362" t="s">
        <v>265</v>
      </c>
      <c r="B306" s="359"/>
      <c r="C306" s="363" t="s">
        <v>13</v>
      </c>
      <c r="D306" s="364"/>
      <c r="E306" s="359"/>
      <c r="F306" s="278" t="s">
        <v>283</v>
      </c>
      <c r="G306" s="278" t="s">
        <v>284</v>
      </c>
      <c r="H306" s="279" t="s">
        <v>269</v>
      </c>
      <c r="I306" s="279" t="s">
        <v>270</v>
      </c>
    </row>
    <row r="307" spans="1:9" collapsed="1" x14ac:dyDescent="0.25">
      <c r="A307" s="353" t="s">
        <v>618</v>
      </c>
      <c r="B307" s="354"/>
      <c r="C307" s="353" t="s">
        <v>619</v>
      </c>
      <c r="D307" s="351"/>
      <c r="E307" s="354"/>
      <c r="F307" s="270" t="s">
        <v>281</v>
      </c>
      <c r="G307" s="270" t="s">
        <v>281</v>
      </c>
      <c r="H307" s="281"/>
      <c r="I307" s="280">
        <v>400</v>
      </c>
    </row>
    <row r="308" spans="1:9" ht="27" hidden="1" outlineLevel="1" collapsed="1" x14ac:dyDescent="0.25">
      <c r="A308" s="355" t="s">
        <v>281</v>
      </c>
      <c r="B308" s="359"/>
      <c r="C308" s="271" t="s">
        <v>1486</v>
      </c>
      <c r="D308" s="360" t="s">
        <v>1487</v>
      </c>
      <c r="E308" s="354"/>
      <c r="F308" s="271" t="s">
        <v>281</v>
      </c>
      <c r="G308" s="271" t="s">
        <v>281</v>
      </c>
      <c r="H308" s="288"/>
      <c r="I308" s="287">
        <v>400</v>
      </c>
    </row>
    <row r="309" spans="1:9" collapsed="1" x14ac:dyDescent="0.25">
      <c r="A309" s="353" t="s">
        <v>847</v>
      </c>
      <c r="B309" s="354"/>
      <c r="C309" s="353" t="s">
        <v>848</v>
      </c>
      <c r="D309" s="351"/>
      <c r="E309" s="354"/>
      <c r="F309" s="270" t="s">
        <v>281</v>
      </c>
      <c r="G309" s="270" t="s">
        <v>281</v>
      </c>
      <c r="H309" s="280">
        <v>616.5</v>
      </c>
      <c r="I309" s="280">
        <v>616.5</v>
      </c>
    </row>
    <row r="310" spans="1:9" ht="27" hidden="1" outlineLevel="1" collapsed="1" x14ac:dyDescent="0.25">
      <c r="A310" s="355" t="s">
        <v>281</v>
      </c>
      <c r="B310" s="356"/>
      <c r="C310" s="271" t="s">
        <v>851</v>
      </c>
      <c r="D310" s="360" t="s">
        <v>852</v>
      </c>
      <c r="E310" s="354"/>
      <c r="F310" s="271" t="s">
        <v>281</v>
      </c>
      <c r="G310" s="271" t="s">
        <v>281</v>
      </c>
      <c r="H310" s="287">
        <v>616.5</v>
      </c>
      <c r="I310" s="287">
        <v>616.5</v>
      </c>
    </row>
    <row r="311" spans="1:9" hidden="1" outlineLevel="1" collapsed="1" x14ac:dyDescent="0.25">
      <c r="A311" s="358"/>
      <c r="B311" s="359"/>
      <c r="C311" s="272" t="s">
        <v>281</v>
      </c>
      <c r="D311" s="361" t="s">
        <v>1657</v>
      </c>
      <c r="E311" s="354"/>
      <c r="F311" s="272" t="s">
        <v>853</v>
      </c>
      <c r="G311" s="272" t="s">
        <v>1658</v>
      </c>
      <c r="H311" s="282">
        <v>616.5</v>
      </c>
      <c r="I311" s="283" t="s">
        <v>281</v>
      </c>
    </row>
    <row r="312" spans="1:9" collapsed="1" x14ac:dyDescent="0.25">
      <c r="A312" s="353" t="s">
        <v>849</v>
      </c>
      <c r="B312" s="354"/>
      <c r="C312" s="353" t="s">
        <v>850</v>
      </c>
      <c r="D312" s="351"/>
      <c r="E312" s="354"/>
      <c r="F312" s="270" t="s">
        <v>281</v>
      </c>
      <c r="G312" s="270" t="s">
        <v>281</v>
      </c>
      <c r="H312" s="281"/>
      <c r="I312" s="280">
        <v>7501.5</v>
      </c>
    </row>
    <row r="313" spans="1:9" ht="27" hidden="1" outlineLevel="1" collapsed="1" x14ac:dyDescent="0.25">
      <c r="A313" s="355" t="s">
        <v>281</v>
      </c>
      <c r="B313" s="359"/>
      <c r="C313" s="271" t="s">
        <v>851</v>
      </c>
      <c r="D313" s="360" t="s">
        <v>852</v>
      </c>
      <c r="E313" s="354"/>
      <c r="F313" s="271" t="s">
        <v>281</v>
      </c>
      <c r="G313" s="271" t="s">
        <v>281</v>
      </c>
      <c r="H313" s="288"/>
      <c r="I313" s="287">
        <v>7501.5</v>
      </c>
    </row>
    <row r="314" spans="1:9" x14ac:dyDescent="0.25">
      <c r="A314" s="350" t="s">
        <v>19</v>
      </c>
      <c r="B314" s="351"/>
      <c r="C314" s="269" t="s">
        <v>281</v>
      </c>
      <c r="D314" s="352" t="s">
        <v>281</v>
      </c>
      <c r="E314" s="351"/>
      <c r="F314" s="274" t="s">
        <v>281</v>
      </c>
      <c r="G314" s="274" t="s">
        <v>281</v>
      </c>
      <c r="H314" s="277">
        <v>616.5</v>
      </c>
      <c r="I314" s="277">
        <v>8518</v>
      </c>
    </row>
    <row r="315" spans="1:9" ht="5.0999999999999996" customHeight="1" x14ac:dyDescent="0.25"/>
    <row r="316" spans="1:9" ht="8.25" customHeight="1" x14ac:dyDescent="0.25"/>
    <row r="317" spans="1:9" ht="0" hidden="1" customHeight="1" x14ac:dyDescent="0.25"/>
    <row r="318" spans="1:9" x14ac:dyDescent="0.25">
      <c r="H318" s="265">
        <f>H269+H297+H314</f>
        <v>419648.87</v>
      </c>
      <c r="I318" s="265">
        <f>I269+I297+I314</f>
        <v>3175881.56</v>
      </c>
    </row>
  </sheetData>
  <mergeCells count="362">
    <mergeCell ref="D199:E199"/>
    <mergeCell ref="D200:E200"/>
    <mergeCell ref="D216:E216"/>
    <mergeCell ref="D211:E211"/>
    <mergeCell ref="D212:E212"/>
    <mergeCell ref="D213:E213"/>
    <mergeCell ref="D214:E214"/>
    <mergeCell ref="D55:E55"/>
    <mergeCell ref="D56:E56"/>
    <mergeCell ref="D100:E100"/>
    <mergeCell ref="D101:E101"/>
    <mergeCell ref="D113:E113"/>
    <mergeCell ref="D115:E115"/>
    <mergeCell ref="D116:E116"/>
    <mergeCell ref="D105:E105"/>
    <mergeCell ref="D106:E106"/>
    <mergeCell ref="D108:E108"/>
    <mergeCell ref="D109:E109"/>
    <mergeCell ref="D110:E110"/>
    <mergeCell ref="D123:E123"/>
    <mergeCell ref="D117:E117"/>
    <mergeCell ref="D118:E118"/>
    <mergeCell ref="D119:E119"/>
    <mergeCell ref="D120:E120"/>
    <mergeCell ref="D24:E24"/>
    <mergeCell ref="D25:E25"/>
    <mergeCell ref="C26:E26"/>
    <mergeCell ref="D27:E27"/>
    <mergeCell ref="A2:I2"/>
    <mergeCell ref="A4:I4"/>
    <mergeCell ref="A6:I6"/>
    <mergeCell ref="A10:I10"/>
    <mergeCell ref="A12:B12"/>
    <mergeCell ref="C12:E12"/>
    <mergeCell ref="A13:B13"/>
    <mergeCell ref="C13:E13"/>
    <mergeCell ref="D14:E14"/>
    <mergeCell ref="A14:B25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172:E172"/>
    <mergeCell ref="D173:E173"/>
    <mergeCell ref="D81:E81"/>
    <mergeCell ref="D83:E83"/>
    <mergeCell ref="D86:E86"/>
    <mergeCell ref="D84:E84"/>
    <mergeCell ref="D85:E85"/>
    <mergeCell ref="D88:E88"/>
    <mergeCell ref="D104:E104"/>
    <mergeCell ref="D93:E93"/>
    <mergeCell ref="D94:E94"/>
    <mergeCell ref="D96:E96"/>
    <mergeCell ref="D97:E97"/>
    <mergeCell ref="D112:E112"/>
    <mergeCell ref="D124:E124"/>
    <mergeCell ref="D125:E125"/>
    <mergeCell ref="D129:E129"/>
    <mergeCell ref="D130:E130"/>
    <mergeCell ref="D131:E131"/>
    <mergeCell ref="D132:E132"/>
    <mergeCell ref="D133:E133"/>
    <mergeCell ref="D134:E134"/>
    <mergeCell ref="D82:E82"/>
    <mergeCell ref="D135:E135"/>
    <mergeCell ref="D136:E136"/>
    <mergeCell ref="D137:E137"/>
    <mergeCell ref="D138:E138"/>
    <mergeCell ref="D139:E139"/>
    <mergeCell ref="D140:E140"/>
    <mergeCell ref="D42:E42"/>
    <mergeCell ref="D43:E43"/>
    <mergeCell ref="A89:B89"/>
    <mergeCell ref="C89:E89"/>
    <mergeCell ref="D126:E126"/>
    <mergeCell ref="D127:E127"/>
    <mergeCell ref="D128:E128"/>
    <mergeCell ref="D121:E121"/>
    <mergeCell ref="D122:E122"/>
    <mergeCell ref="D44:E44"/>
    <mergeCell ref="D45:E45"/>
    <mergeCell ref="D53:E53"/>
    <mergeCell ref="D54:E54"/>
    <mergeCell ref="D47:E47"/>
    <mergeCell ref="D48:E48"/>
    <mergeCell ref="D49:E49"/>
    <mergeCell ref="D50:E50"/>
    <mergeCell ref="D52:E52"/>
    <mergeCell ref="D150:E15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71:E171"/>
    <mergeCell ref="D154:E154"/>
    <mergeCell ref="D155:E155"/>
    <mergeCell ref="D151:E151"/>
    <mergeCell ref="D152:E152"/>
    <mergeCell ref="D153:E153"/>
    <mergeCell ref="D160:E160"/>
    <mergeCell ref="D161:E161"/>
    <mergeCell ref="D162:E162"/>
    <mergeCell ref="D157:E157"/>
    <mergeCell ref="D165:E165"/>
    <mergeCell ref="D169:E169"/>
    <mergeCell ref="D170:E170"/>
    <mergeCell ref="D156:E156"/>
    <mergeCell ref="D158:E158"/>
    <mergeCell ref="D167:E167"/>
    <mergeCell ref="D159:E159"/>
    <mergeCell ref="D166:E166"/>
    <mergeCell ref="D168:E168"/>
    <mergeCell ref="D163:E163"/>
    <mergeCell ref="D164:E164"/>
    <mergeCell ref="A26:B26"/>
    <mergeCell ref="A27:B27"/>
    <mergeCell ref="D32:E32"/>
    <mergeCell ref="D36:E36"/>
    <mergeCell ref="D29:E29"/>
    <mergeCell ref="D30:E30"/>
    <mergeCell ref="D31:E31"/>
    <mergeCell ref="D33:E33"/>
    <mergeCell ref="D34:E34"/>
    <mergeCell ref="D35:E35"/>
    <mergeCell ref="A28:B28"/>
    <mergeCell ref="C28:E28"/>
    <mergeCell ref="A29:B37"/>
    <mergeCell ref="D37:E37"/>
    <mergeCell ref="D244:E244"/>
    <mergeCell ref="D232:E232"/>
    <mergeCell ref="D233:E233"/>
    <mergeCell ref="D234:E234"/>
    <mergeCell ref="D236:E236"/>
    <mergeCell ref="D238:E238"/>
    <mergeCell ref="D239:E239"/>
    <mergeCell ref="D237:E237"/>
    <mergeCell ref="D228:E228"/>
    <mergeCell ref="D229:E229"/>
    <mergeCell ref="D241:E241"/>
    <mergeCell ref="D242:E242"/>
    <mergeCell ref="D243:E243"/>
    <mergeCell ref="D230:E230"/>
    <mergeCell ref="D231:E231"/>
    <mergeCell ref="D240:E240"/>
    <mergeCell ref="D174:E174"/>
    <mergeCell ref="D175:E175"/>
    <mergeCell ref="D176:E176"/>
    <mergeCell ref="D177:E177"/>
    <mergeCell ref="D178:E178"/>
    <mergeCell ref="D185:E185"/>
    <mergeCell ref="D186:E186"/>
    <mergeCell ref="D188:E188"/>
    <mergeCell ref="D190:E190"/>
    <mergeCell ref="D182:E182"/>
    <mergeCell ref="D183:E183"/>
    <mergeCell ref="D179:E179"/>
    <mergeCell ref="D180:E180"/>
    <mergeCell ref="D181:E181"/>
    <mergeCell ref="D219:E219"/>
    <mergeCell ref="D220:E220"/>
    <mergeCell ref="D221:E221"/>
    <mergeCell ref="D187:E187"/>
    <mergeCell ref="D189:E189"/>
    <mergeCell ref="D198:E198"/>
    <mergeCell ref="D218:E218"/>
    <mergeCell ref="D191:E191"/>
    <mergeCell ref="D192:E192"/>
    <mergeCell ref="D193:E193"/>
    <mergeCell ref="D201:E201"/>
    <mergeCell ref="D202:E202"/>
    <mergeCell ref="D203:E203"/>
    <mergeCell ref="D204:E204"/>
    <mergeCell ref="D205:E205"/>
    <mergeCell ref="D194:E194"/>
    <mergeCell ref="D195:E195"/>
    <mergeCell ref="D196:E196"/>
    <mergeCell ref="D197:E197"/>
    <mergeCell ref="A38:B38"/>
    <mergeCell ref="C38:E38"/>
    <mergeCell ref="A39:B64"/>
    <mergeCell ref="D60:E60"/>
    <mergeCell ref="A65:B65"/>
    <mergeCell ref="C65:E65"/>
    <mergeCell ref="A66:B86"/>
    <mergeCell ref="D78:E78"/>
    <mergeCell ref="D80:E80"/>
    <mergeCell ref="D57:E57"/>
    <mergeCell ref="D74:E74"/>
    <mergeCell ref="D76:E76"/>
    <mergeCell ref="D69:E69"/>
    <mergeCell ref="D70:E70"/>
    <mergeCell ref="D72:E72"/>
    <mergeCell ref="D68:E68"/>
    <mergeCell ref="D51:E51"/>
    <mergeCell ref="D62:E62"/>
    <mergeCell ref="D64:E64"/>
    <mergeCell ref="D67:E67"/>
    <mergeCell ref="D71:E71"/>
    <mergeCell ref="D73:E73"/>
    <mergeCell ref="D75:E75"/>
    <mergeCell ref="D66:E66"/>
    <mergeCell ref="D46:E46"/>
    <mergeCell ref="D39:E39"/>
    <mergeCell ref="D40:E40"/>
    <mergeCell ref="D41:E41"/>
    <mergeCell ref="A87:B87"/>
    <mergeCell ref="C87:E87"/>
    <mergeCell ref="A88:B88"/>
    <mergeCell ref="A90:B98"/>
    <mergeCell ref="D92:E92"/>
    <mergeCell ref="D95:E95"/>
    <mergeCell ref="D91:E91"/>
    <mergeCell ref="D98:E98"/>
    <mergeCell ref="D90:E90"/>
    <mergeCell ref="D77:E77"/>
    <mergeCell ref="D79:E79"/>
    <mergeCell ref="D61:E61"/>
    <mergeCell ref="D63:E63"/>
    <mergeCell ref="D58:E58"/>
    <mergeCell ref="D59:E59"/>
    <mergeCell ref="A100:B102"/>
    <mergeCell ref="D102:E102"/>
    <mergeCell ref="A103:B103"/>
    <mergeCell ref="C103:E103"/>
    <mergeCell ref="A99:B99"/>
    <mergeCell ref="C99:E99"/>
    <mergeCell ref="A104:B106"/>
    <mergeCell ref="A107:B107"/>
    <mergeCell ref="C107:E107"/>
    <mergeCell ref="A108:B110"/>
    <mergeCell ref="A111:B111"/>
    <mergeCell ref="C111:E111"/>
    <mergeCell ref="A112:B113"/>
    <mergeCell ref="A114:B114"/>
    <mergeCell ref="C114:E114"/>
    <mergeCell ref="D257:E257"/>
    <mergeCell ref="D258:E258"/>
    <mergeCell ref="D259:E259"/>
    <mergeCell ref="D254:E254"/>
    <mergeCell ref="D255:E255"/>
    <mergeCell ref="D256:E256"/>
    <mergeCell ref="D245:E245"/>
    <mergeCell ref="D246:E246"/>
    <mergeCell ref="D248:E248"/>
    <mergeCell ref="D249:E249"/>
    <mergeCell ref="D247:E247"/>
    <mergeCell ref="D206:E206"/>
    <mergeCell ref="D215:E215"/>
    <mergeCell ref="D217:E217"/>
    <mergeCell ref="D207:E207"/>
    <mergeCell ref="D208:E208"/>
    <mergeCell ref="D209:E209"/>
    <mergeCell ref="D210:E210"/>
    <mergeCell ref="D260:E260"/>
    <mergeCell ref="D261:E261"/>
    <mergeCell ref="D262:E262"/>
    <mergeCell ref="D265:E265"/>
    <mergeCell ref="D268:E268"/>
    <mergeCell ref="A269:B269"/>
    <mergeCell ref="C269:E269"/>
    <mergeCell ref="D266:E266"/>
    <mergeCell ref="D267:E267"/>
    <mergeCell ref="D263:E263"/>
    <mergeCell ref="D264:E264"/>
    <mergeCell ref="A115:B268"/>
    <mergeCell ref="D222:E222"/>
    <mergeCell ref="D223:E223"/>
    <mergeCell ref="D224:E224"/>
    <mergeCell ref="D225:E225"/>
    <mergeCell ref="D226:E226"/>
    <mergeCell ref="D227:E227"/>
    <mergeCell ref="D235:E235"/>
    <mergeCell ref="D250:E250"/>
    <mergeCell ref="D251:E251"/>
    <mergeCell ref="D252:E252"/>
    <mergeCell ref="D253:E253"/>
    <mergeCell ref="D184:E184"/>
    <mergeCell ref="A271:I271"/>
    <mergeCell ref="A273:B273"/>
    <mergeCell ref="C273:E273"/>
    <mergeCell ref="A274:B274"/>
    <mergeCell ref="C274:E274"/>
    <mergeCell ref="A275:B275"/>
    <mergeCell ref="D275:E275"/>
    <mergeCell ref="A276:B276"/>
    <mergeCell ref="D276:E276"/>
    <mergeCell ref="A277:B277"/>
    <mergeCell ref="D277:E277"/>
    <mergeCell ref="A278:B278"/>
    <mergeCell ref="C278:E278"/>
    <mergeCell ref="A279:B279"/>
    <mergeCell ref="D279:E279"/>
    <mergeCell ref="A280:B280"/>
    <mergeCell ref="C280:E280"/>
    <mergeCell ref="A281:B281"/>
    <mergeCell ref="D281:E281"/>
    <mergeCell ref="A282:B282"/>
    <mergeCell ref="D282:E282"/>
    <mergeCell ref="A283:B283"/>
    <mergeCell ref="D283:E283"/>
    <mergeCell ref="A284:B284"/>
    <mergeCell ref="D284:E284"/>
    <mergeCell ref="A285:B285"/>
    <mergeCell ref="D285:E285"/>
    <mergeCell ref="A286:B286"/>
    <mergeCell ref="D286:E286"/>
    <mergeCell ref="A287:B287"/>
    <mergeCell ref="D287:E287"/>
    <mergeCell ref="A288:B288"/>
    <mergeCell ref="D288:E288"/>
    <mergeCell ref="A289:B289"/>
    <mergeCell ref="D289:E289"/>
    <mergeCell ref="A290:B290"/>
    <mergeCell ref="D290:E290"/>
    <mergeCell ref="A291:B291"/>
    <mergeCell ref="D291:E291"/>
    <mergeCell ref="A292:B292"/>
    <mergeCell ref="C292:E292"/>
    <mergeCell ref="A293:B293"/>
    <mergeCell ref="D293:E293"/>
    <mergeCell ref="A294:B294"/>
    <mergeCell ref="D294:E294"/>
    <mergeCell ref="A295:B295"/>
    <mergeCell ref="D295:E295"/>
    <mergeCell ref="A296:B296"/>
    <mergeCell ref="D296:E296"/>
    <mergeCell ref="A297:B297"/>
    <mergeCell ref="C297:E297"/>
    <mergeCell ref="A299:I299"/>
    <mergeCell ref="A301:B301"/>
    <mergeCell ref="C301:E301"/>
    <mergeCell ref="A302:B302"/>
    <mergeCell ref="C302:E302"/>
    <mergeCell ref="A304:I304"/>
    <mergeCell ref="A306:B306"/>
    <mergeCell ref="C306:E306"/>
    <mergeCell ref="A312:B312"/>
    <mergeCell ref="C312:E312"/>
    <mergeCell ref="A313:B313"/>
    <mergeCell ref="D313:E313"/>
    <mergeCell ref="A314:B314"/>
    <mergeCell ref="D314:E314"/>
    <mergeCell ref="A307:B307"/>
    <mergeCell ref="C307:E307"/>
    <mergeCell ref="A308:B308"/>
    <mergeCell ref="D308:E308"/>
    <mergeCell ref="A309:B309"/>
    <mergeCell ref="C309:E309"/>
    <mergeCell ref="A310:B311"/>
    <mergeCell ref="D310:E310"/>
    <mergeCell ref="D311:E311"/>
  </mergeCells>
  <pageMargins left="0" right="0" top="0.25" bottom="0.53194015748031498" header="0.25" footer="0.25"/>
  <pageSetup paperSize="9" scale="98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43BB-2960-4BF9-9A8A-35D420C77CDF}">
  <sheetPr>
    <outlinePr summaryBelow="0" summaryRight="0"/>
  </sheetPr>
  <dimension ref="A1:P109"/>
  <sheetViews>
    <sheetView showGridLines="0" view="pageBreakPreview" zoomScaleNormal="100" zoomScaleSheetLayoutView="100" workbookViewId="0">
      <pane ySplit="7" topLeftCell="A8" activePane="bottomLeft" state="frozen"/>
      <selection pane="bottomLeft" activeCell="S86" sqref="S86"/>
    </sheetView>
  </sheetViews>
  <sheetFormatPr defaultColWidth="9.140625" defaultRowHeight="15" outlineLevelRow="1" x14ac:dyDescent="0.25"/>
  <cols>
    <col min="1" max="1" width="0.140625" style="268" customWidth="1"/>
    <col min="2" max="2" width="0.5703125" style="268" customWidth="1"/>
    <col min="3" max="3" width="10.28515625" style="268" customWidth="1"/>
    <col min="4" max="4" width="0.140625" style="268" customWidth="1"/>
    <col min="5" max="5" width="6.7109375" style="268" customWidth="1"/>
    <col min="6" max="6" width="8.42578125" style="268" customWidth="1"/>
    <col min="7" max="7" width="23.140625" style="268" customWidth="1"/>
    <col min="8" max="8" width="0.140625" style="268" customWidth="1"/>
    <col min="9" max="9" width="12.140625" style="268" customWidth="1"/>
    <col min="10" max="10" width="0.140625" style="268" customWidth="1"/>
    <col min="11" max="11" width="12.140625" style="268" customWidth="1"/>
    <col min="12" max="12" width="0.140625" style="268" customWidth="1"/>
    <col min="13" max="13" width="12.140625" style="268" customWidth="1"/>
    <col min="14" max="14" width="0.140625" style="268" customWidth="1"/>
    <col min="15" max="15" width="13.5703125" style="268" customWidth="1"/>
    <col min="16" max="16" width="0.140625" style="268" customWidth="1"/>
    <col min="17" max="16384" width="9.140625" style="268"/>
  </cols>
  <sheetData>
    <row r="1" spans="1:15" ht="0.95" customHeight="1" x14ac:dyDescent="0.25"/>
    <row r="2" spans="1:15" ht="23.25" customHeight="1" x14ac:dyDescent="0.25">
      <c r="A2" s="344" t="s">
        <v>226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</row>
    <row r="3" spans="1:15" ht="6" customHeight="1" x14ac:dyDescent="0.25"/>
    <row r="4" spans="1:15" ht="21.2" customHeight="1" x14ac:dyDescent="0.25">
      <c r="A4" s="346" t="s">
        <v>854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</row>
    <row r="5" spans="1:15" ht="3" customHeight="1" x14ac:dyDescent="0.25"/>
    <row r="6" spans="1:15" ht="19.899999999999999" customHeight="1" x14ac:dyDescent="0.25">
      <c r="A6" s="348" t="s">
        <v>1512</v>
      </c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49"/>
      <c r="O6" s="349"/>
    </row>
    <row r="7" spans="1:15" ht="16.149999999999999" customHeight="1" x14ac:dyDescent="0.25"/>
    <row r="8" spans="1:15" ht="6" customHeight="1" x14ac:dyDescent="0.25"/>
    <row r="9" spans="1:15" ht="9.4" customHeight="1" x14ac:dyDescent="0.25"/>
    <row r="10" spans="1:15" ht="21.6" customHeight="1" x14ac:dyDescent="0.25">
      <c r="A10" s="365" t="s">
        <v>291</v>
      </c>
      <c r="B10" s="349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</row>
    <row r="11" spans="1:15" ht="6.6" customHeight="1" x14ac:dyDescent="0.25"/>
    <row r="12" spans="1:15" ht="18" customHeight="1" x14ac:dyDescent="0.25">
      <c r="A12" s="362" t="s">
        <v>265</v>
      </c>
      <c r="B12" s="364"/>
      <c r="C12" s="359"/>
      <c r="D12" s="363" t="s">
        <v>13</v>
      </c>
      <c r="E12" s="364"/>
      <c r="F12" s="364"/>
      <c r="G12" s="359"/>
      <c r="H12" s="377" t="s">
        <v>284</v>
      </c>
      <c r="I12" s="359"/>
      <c r="J12" s="377" t="s">
        <v>292</v>
      </c>
      <c r="K12" s="359"/>
      <c r="L12" s="378" t="s">
        <v>269</v>
      </c>
      <c r="M12" s="359"/>
      <c r="N12" s="378" t="s">
        <v>270</v>
      </c>
      <c r="O12" s="359"/>
    </row>
    <row r="13" spans="1:15" ht="18" customHeight="1" collapsed="1" x14ac:dyDescent="0.25">
      <c r="A13" s="353"/>
      <c r="B13" s="351"/>
      <c r="C13" s="354"/>
      <c r="D13" s="353"/>
      <c r="E13" s="351"/>
      <c r="F13" s="351"/>
      <c r="G13" s="354"/>
      <c r="H13" s="353"/>
      <c r="I13" s="354"/>
      <c r="J13" s="353"/>
      <c r="K13" s="354"/>
      <c r="L13" s="382"/>
      <c r="M13" s="354"/>
      <c r="N13" s="382"/>
      <c r="O13" s="354"/>
    </row>
    <row r="14" spans="1:15" hidden="1" outlineLevel="1" collapsed="1" x14ac:dyDescent="0.25">
      <c r="A14" s="386"/>
      <c r="B14" s="349"/>
      <c r="C14" s="356"/>
      <c r="D14" s="360"/>
      <c r="E14" s="354"/>
      <c r="F14" s="360"/>
      <c r="G14" s="354"/>
      <c r="H14" s="360"/>
      <c r="I14" s="354"/>
      <c r="J14" s="360"/>
      <c r="K14" s="354"/>
      <c r="L14" s="393"/>
      <c r="M14" s="354"/>
      <c r="N14" s="394"/>
      <c r="O14" s="354"/>
    </row>
    <row r="15" spans="1:15" hidden="1" outlineLevel="1" collapsed="1" x14ac:dyDescent="0.25">
      <c r="A15" s="357"/>
      <c r="B15" s="349"/>
      <c r="C15" s="356"/>
      <c r="D15" s="360"/>
      <c r="E15" s="354"/>
      <c r="F15" s="360"/>
      <c r="G15" s="354"/>
      <c r="H15" s="360"/>
      <c r="I15" s="354"/>
      <c r="J15" s="360"/>
      <c r="K15" s="354"/>
      <c r="L15" s="393"/>
      <c r="M15" s="354"/>
      <c r="N15" s="394"/>
      <c r="O15" s="354"/>
    </row>
    <row r="16" spans="1:15" hidden="1" outlineLevel="1" collapsed="1" x14ac:dyDescent="0.25">
      <c r="A16" s="357"/>
      <c r="B16" s="349"/>
      <c r="C16" s="356"/>
      <c r="D16" s="360"/>
      <c r="E16" s="354"/>
      <c r="F16" s="360"/>
      <c r="G16" s="354"/>
      <c r="H16" s="360"/>
      <c r="I16" s="354"/>
      <c r="J16" s="360"/>
      <c r="K16" s="354"/>
      <c r="L16" s="394"/>
      <c r="M16" s="354"/>
      <c r="N16" s="394"/>
      <c r="O16" s="354"/>
    </row>
    <row r="17" spans="1:15" hidden="1" outlineLevel="1" collapsed="1" x14ac:dyDescent="0.25">
      <c r="A17" s="357"/>
      <c r="B17" s="349"/>
      <c r="C17" s="356"/>
      <c r="D17" s="387"/>
      <c r="E17" s="354"/>
      <c r="F17" s="361"/>
      <c r="G17" s="354"/>
      <c r="H17" s="361"/>
      <c r="I17" s="354"/>
      <c r="J17" s="361"/>
      <c r="K17" s="354"/>
      <c r="L17" s="391"/>
      <c r="M17" s="354"/>
      <c r="N17" s="390"/>
      <c r="O17" s="354"/>
    </row>
    <row r="18" spans="1:15" hidden="1" outlineLevel="1" collapsed="1" x14ac:dyDescent="0.25">
      <c r="A18" s="357"/>
      <c r="B18" s="349"/>
      <c r="C18" s="356"/>
      <c r="D18" s="360"/>
      <c r="E18" s="354"/>
      <c r="F18" s="360"/>
      <c r="G18" s="354"/>
      <c r="H18" s="360"/>
      <c r="I18" s="354"/>
      <c r="J18" s="360"/>
      <c r="K18" s="354"/>
      <c r="L18" s="394"/>
      <c r="M18" s="354"/>
      <c r="N18" s="394"/>
      <c r="O18" s="354"/>
    </row>
    <row r="19" spans="1:15" hidden="1" outlineLevel="1" collapsed="1" x14ac:dyDescent="0.25">
      <c r="A19" s="357"/>
      <c r="B19" s="349"/>
      <c r="C19" s="356"/>
      <c r="D19" s="387"/>
      <c r="E19" s="354"/>
      <c r="F19" s="361"/>
      <c r="G19" s="354"/>
      <c r="H19" s="361"/>
      <c r="I19" s="354"/>
      <c r="J19" s="361"/>
      <c r="K19" s="354"/>
      <c r="L19" s="391"/>
      <c r="M19" s="354"/>
      <c r="N19" s="390"/>
      <c r="O19" s="354"/>
    </row>
    <row r="20" spans="1:15" hidden="1" outlineLevel="1" collapsed="1" x14ac:dyDescent="0.25">
      <c r="A20" s="357"/>
      <c r="B20" s="349"/>
      <c r="C20" s="356"/>
      <c r="D20" s="360"/>
      <c r="E20" s="354"/>
      <c r="F20" s="360"/>
      <c r="G20" s="354"/>
      <c r="H20" s="360"/>
      <c r="I20" s="354"/>
      <c r="J20" s="360"/>
      <c r="K20" s="354"/>
      <c r="L20" s="393"/>
      <c r="M20" s="354"/>
      <c r="N20" s="394"/>
      <c r="O20" s="354"/>
    </row>
    <row r="21" spans="1:15" hidden="1" outlineLevel="1" collapsed="1" x14ac:dyDescent="0.25">
      <c r="A21" s="357"/>
      <c r="B21" s="349"/>
      <c r="C21" s="356"/>
      <c r="D21" s="360"/>
      <c r="E21" s="354"/>
      <c r="F21" s="360"/>
      <c r="G21" s="354"/>
      <c r="H21" s="360"/>
      <c r="I21" s="354"/>
      <c r="J21" s="360"/>
      <c r="K21" s="354"/>
      <c r="L21" s="393"/>
      <c r="M21" s="354"/>
      <c r="N21" s="394"/>
      <c r="O21" s="354"/>
    </row>
    <row r="22" spans="1:15" hidden="1" outlineLevel="1" collapsed="1" x14ac:dyDescent="0.25">
      <c r="A22" s="357"/>
      <c r="B22" s="349"/>
      <c r="C22" s="356"/>
      <c r="D22" s="360"/>
      <c r="E22" s="354"/>
      <c r="F22" s="360"/>
      <c r="G22" s="354"/>
      <c r="H22" s="360"/>
      <c r="I22" s="354"/>
      <c r="J22" s="360"/>
      <c r="K22" s="354"/>
      <c r="L22" s="393"/>
      <c r="M22" s="354"/>
      <c r="N22" s="394"/>
      <c r="O22" s="354"/>
    </row>
    <row r="23" spans="1:15" hidden="1" outlineLevel="1" collapsed="1" x14ac:dyDescent="0.25">
      <c r="A23" s="357"/>
      <c r="B23" s="349"/>
      <c r="C23" s="356"/>
      <c r="D23" s="360"/>
      <c r="E23" s="354"/>
      <c r="F23" s="360"/>
      <c r="G23" s="354"/>
      <c r="H23" s="360"/>
      <c r="I23" s="354"/>
      <c r="J23" s="360"/>
      <c r="K23" s="354"/>
      <c r="L23" s="394"/>
      <c r="M23" s="354"/>
      <c r="N23" s="394"/>
      <c r="O23" s="354"/>
    </row>
    <row r="24" spans="1:15" hidden="1" outlineLevel="1" collapsed="1" x14ac:dyDescent="0.25">
      <c r="A24" s="357"/>
      <c r="B24" s="349"/>
      <c r="C24" s="356"/>
      <c r="D24" s="387"/>
      <c r="E24" s="354"/>
      <c r="F24" s="361"/>
      <c r="G24" s="354"/>
      <c r="H24" s="361"/>
      <c r="I24" s="354"/>
      <c r="J24" s="361"/>
      <c r="K24" s="354"/>
      <c r="L24" s="391"/>
      <c r="M24" s="354"/>
      <c r="N24" s="390"/>
      <c r="O24" s="354"/>
    </row>
    <row r="25" spans="1:15" hidden="1" outlineLevel="1" collapsed="1" x14ac:dyDescent="0.25">
      <c r="A25" s="357"/>
      <c r="B25" s="349"/>
      <c r="C25" s="356"/>
      <c r="D25" s="360"/>
      <c r="E25" s="354"/>
      <c r="F25" s="360"/>
      <c r="G25" s="354"/>
      <c r="H25" s="360"/>
      <c r="I25" s="354"/>
      <c r="J25" s="360"/>
      <c r="K25" s="354"/>
      <c r="L25" s="394"/>
      <c r="M25" s="354"/>
      <c r="N25" s="394"/>
      <c r="O25" s="354"/>
    </row>
    <row r="26" spans="1:15" hidden="1" outlineLevel="1" collapsed="1" x14ac:dyDescent="0.25">
      <c r="A26" s="357"/>
      <c r="B26" s="349"/>
      <c r="C26" s="356"/>
      <c r="D26" s="387"/>
      <c r="E26" s="354"/>
      <c r="F26" s="361"/>
      <c r="G26" s="354"/>
      <c r="H26" s="361"/>
      <c r="I26" s="354"/>
      <c r="J26" s="361"/>
      <c r="K26" s="354"/>
      <c r="L26" s="391"/>
      <c r="M26" s="354"/>
      <c r="N26" s="390"/>
      <c r="O26" s="354"/>
    </row>
    <row r="27" spans="1:15" hidden="1" outlineLevel="1" collapsed="1" x14ac:dyDescent="0.25">
      <c r="A27" s="357"/>
      <c r="B27" s="349"/>
      <c r="C27" s="356"/>
      <c r="D27" s="360"/>
      <c r="E27" s="354"/>
      <c r="F27" s="360"/>
      <c r="G27" s="354"/>
      <c r="H27" s="360"/>
      <c r="I27" s="354"/>
      <c r="J27" s="360"/>
      <c r="K27" s="354"/>
      <c r="L27" s="393"/>
      <c r="M27" s="354"/>
      <c r="N27" s="394"/>
      <c r="O27" s="354"/>
    </row>
    <row r="28" spans="1:15" hidden="1" outlineLevel="1" collapsed="1" x14ac:dyDescent="0.25">
      <c r="A28" s="357"/>
      <c r="B28" s="349"/>
      <c r="C28" s="356"/>
      <c r="D28" s="360"/>
      <c r="E28" s="354"/>
      <c r="F28" s="360"/>
      <c r="G28" s="354"/>
      <c r="H28" s="360"/>
      <c r="I28" s="354"/>
      <c r="J28" s="360"/>
      <c r="K28" s="354"/>
      <c r="L28" s="393"/>
      <c r="M28" s="354"/>
      <c r="N28" s="394"/>
      <c r="O28" s="354"/>
    </row>
    <row r="29" spans="1:15" hidden="1" outlineLevel="1" collapsed="1" x14ac:dyDescent="0.25">
      <c r="A29" s="357"/>
      <c r="B29" s="349"/>
      <c r="C29" s="356"/>
      <c r="D29" s="360"/>
      <c r="E29" s="354"/>
      <c r="F29" s="360"/>
      <c r="G29" s="354"/>
      <c r="H29" s="360"/>
      <c r="I29" s="354"/>
      <c r="J29" s="360"/>
      <c r="K29" s="354"/>
      <c r="L29" s="394"/>
      <c r="M29" s="354"/>
      <c r="N29" s="394"/>
      <c r="O29" s="354"/>
    </row>
    <row r="30" spans="1:15" hidden="1" outlineLevel="1" collapsed="1" x14ac:dyDescent="0.25">
      <c r="A30" s="357"/>
      <c r="B30" s="349"/>
      <c r="C30" s="356"/>
      <c r="D30" s="387"/>
      <c r="E30" s="354"/>
      <c r="F30" s="361"/>
      <c r="G30" s="354"/>
      <c r="H30" s="361"/>
      <c r="I30" s="354"/>
      <c r="J30" s="361"/>
      <c r="K30" s="354"/>
      <c r="L30" s="391"/>
      <c r="M30" s="354"/>
      <c r="N30" s="390"/>
      <c r="O30" s="354"/>
    </row>
    <row r="31" spans="1:15" hidden="1" outlineLevel="1" collapsed="1" x14ac:dyDescent="0.25">
      <c r="A31" s="357"/>
      <c r="B31" s="349"/>
      <c r="C31" s="356"/>
      <c r="D31" s="360"/>
      <c r="E31" s="354"/>
      <c r="F31" s="360"/>
      <c r="G31" s="354"/>
      <c r="H31" s="360"/>
      <c r="I31" s="354"/>
      <c r="J31" s="360"/>
      <c r="K31" s="354"/>
      <c r="L31" s="394"/>
      <c r="M31" s="354"/>
      <c r="N31" s="394"/>
      <c r="O31" s="354"/>
    </row>
    <row r="32" spans="1:15" hidden="1" outlineLevel="1" collapsed="1" x14ac:dyDescent="0.25">
      <c r="A32" s="357"/>
      <c r="B32" s="349"/>
      <c r="C32" s="356"/>
      <c r="D32" s="387"/>
      <c r="E32" s="354"/>
      <c r="F32" s="361"/>
      <c r="G32" s="354"/>
      <c r="H32" s="361"/>
      <c r="I32" s="354"/>
      <c r="J32" s="361"/>
      <c r="K32" s="354"/>
      <c r="L32" s="391"/>
      <c r="M32" s="354"/>
      <c r="N32" s="390"/>
      <c r="O32" s="354"/>
    </row>
    <row r="33" spans="1:15" hidden="1" outlineLevel="1" collapsed="1" x14ac:dyDescent="0.25">
      <c r="A33" s="357"/>
      <c r="B33" s="349"/>
      <c r="C33" s="356"/>
      <c r="D33" s="360"/>
      <c r="E33" s="354"/>
      <c r="F33" s="360"/>
      <c r="G33" s="354"/>
      <c r="H33" s="360"/>
      <c r="I33" s="354"/>
      <c r="J33" s="360"/>
      <c r="K33" s="354"/>
      <c r="L33" s="393"/>
      <c r="M33" s="354"/>
      <c r="N33" s="394"/>
      <c r="O33" s="354"/>
    </row>
    <row r="34" spans="1:15" hidden="1" outlineLevel="1" collapsed="1" x14ac:dyDescent="0.25">
      <c r="A34" s="358"/>
      <c r="B34" s="364"/>
      <c r="C34" s="359"/>
      <c r="D34" s="360"/>
      <c r="E34" s="354"/>
      <c r="F34" s="360"/>
      <c r="G34" s="354"/>
      <c r="H34" s="360"/>
      <c r="I34" s="354"/>
      <c r="J34" s="360"/>
      <c r="K34" s="354"/>
      <c r="L34" s="393"/>
      <c r="M34" s="354"/>
      <c r="N34" s="394"/>
      <c r="O34" s="354"/>
    </row>
    <row r="35" spans="1:15" ht="18" customHeight="1" collapsed="1" x14ac:dyDescent="0.25">
      <c r="A35" s="353"/>
      <c r="B35" s="351"/>
      <c r="C35" s="354"/>
      <c r="D35" s="353"/>
      <c r="E35" s="351"/>
      <c r="F35" s="351"/>
      <c r="G35" s="354"/>
      <c r="H35" s="353"/>
      <c r="I35" s="354"/>
      <c r="J35" s="353"/>
      <c r="K35" s="354"/>
      <c r="L35" s="382"/>
      <c r="M35" s="354"/>
      <c r="N35" s="382"/>
      <c r="O35" s="354"/>
    </row>
    <row r="36" spans="1:15" hidden="1" outlineLevel="1" collapsed="1" x14ac:dyDescent="0.25">
      <c r="A36" s="386"/>
      <c r="B36" s="349"/>
      <c r="C36" s="356"/>
      <c r="D36" s="360"/>
      <c r="E36" s="354"/>
      <c r="F36" s="360"/>
      <c r="G36" s="354"/>
      <c r="H36" s="360"/>
      <c r="I36" s="354"/>
      <c r="J36" s="360"/>
      <c r="K36" s="354"/>
      <c r="L36" s="394"/>
      <c r="M36" s="354"/>
      <c r="N36" s="394"/>
      <c r="O36" s="354"/>
    </row>
    <row r="37" spans="1:15" hidden="1" outlineLevel="1" collapsed="1" x14ac:dyDescent="0.25">
      <c r="A37" s="357"/>
      <c r="B37" s="349"/>
      <c r="C37" s="356"/>
      <c r="D37" s="387"/>
      <c r="E37" s="354"/>
      <c r="F37" s="361"/>
      <c r="G37" s="354"/>
      <c r="H37" s="361"/>
      <c r="I37" s="354"/>
      <c r="J37" s="361"/>
      <c r="K37" s="354"/>
      <c r="L37" s="391"/>
      <c r="M37" s="354"/>
      <c r="N37" s="390"/>
      <c r="O37" s="354"/>
    </row>
    <row r="38" spans="1:15" hidden="1" outlineLevel="1" collapsed="1" x14ac:dyDescent="0.25">
      <c r="A38" s="357"/>
      <c r="B38" s="349"/>
      <c r="C38" s="356"/>
      <c r="D38" s="360"/>
      <c r="E38" s="354"/>
      <c r="F38" s="360"/>
      <c r="G38" s="354"/>
      <c r="H38" s="360"/>
      <c r="I38" s="354"/>
      <c r="J38" s="360"/>
      <c r="K38" s="354"/>
      <c r="L38" s="394"/>
      <c r="M38" s="354"/>
      <c r="N38" s="394"/>
      <c r="O38" s="354"/>
    </row>
    <row r="39" spans="1:15" hidden="1" outlineLevel="1" collapsed="1" x14ac:dyDescent="0.25">
      <c r="A39" s="358"/>
      <c r="B39" s="364"/>
      <c r="C39" s="359"/>
      <c r="D39" s="387"/>
      <c r="E39" s="354"/>
      <c r="F39" s="361"/>
      <c r="G39" s="354"/>
      <c r="H39" s="361"/>
      <c r="I39" s="354"/>
      <c r="J39" s="361"/>
      <c r="K39" s="354"/>
      <c r="L39" s="391"/>
      <c r="M39" s="354"/>
      <c r="N39" s="390"/>
      <c r="O39" s="354"/>
    </row>
    <row r="40" spans="1:15" ht="18" customHeight="1" collapsed="1" x14ac:dyDescent="0.25">
      <c r="A40" s="353"/>
      <c r="B40" s="351"/>
      <c r="C40" s="354"/>
      <c r="D40" s="353"/>
      <c r="E40" s="351"/>
      <c r="F40" s="351"/>
      <c r="G40" s="354"/>
      <c r="H40" s="353"/>
      <c r="I40" s="354"/>
      <c r="J40" s="353"/>
      <c r="K40" s="354"/>
      <c r="L40" s="382"/>
      <c r="M40" s="354"/>
      <c r="N40" s="382"/>
      <c r="O40" s="354"/>
    </row>
    <row r="41" spans="1:15" hidden="1" outlineLevel="1" collapsed="1" x14ac:dyDescent="0.25">
      <c r="A41" s="386"/>
      <c r="B41" s="349"/>
      <c r="C41" s="356"/>
      <c r="D41" s="360"/>
      <c r="E41" s="354"/>
      <c r="F41" s="360"/>
      <c r="G41" s="354"/>
      <c r="H41" s="360"/>
      <c r="I41" s="354"/>
      <c r="J41" s="360"/>
      <c r="K41" s="354"/>
      <c r="L41" s="393"/>
      <c r="M41" s="354"/>
      <c r="N41" s="394"/>
      <c r="O41" s="354"/>
    </row>
    <row r="42" spans="1:15" hidden="1" outlineLevel="1" collapsed="1" x14ac:dyDescent="0.25">
      <c r="A42" s="357"/>
      <c r="B42" s="349"/>
      <c r="C42" s="356"/>
      <c r="D42" s="360"/>
      <c r="E42" s="354"/>
      <c r="F42" s="360"/>
      <c r="G42" s="354"/>
      <c r="H42" s="360"/>
      <c r="I42" s="354"/>
      <c r="J42" s="360"/>
      <c r="K42" s="354"/>
      <c r="L42" s="394"/>
      <c r="M42" s="354"/>
      <c r="N42" s="394"/>
      <c r="O42" s="354"/>
    </row>
    <row r="43" spans="1:15" hidden="1" outlineLevel="1" collapsed="1" x14ac:dyDescent="0.25">
      <c r="A43" s="357"/>
      <c r="B43" s="349"/>
      <c r="C43" s="356"/>
      <c r="D43" s="387"/>
      <c r="E43" s="354"/>
      <c r="F43" s="361"/>
      <c r="G43" s="354"/>
      <c r="H43" s="361"/>
      <c r="I43" s="354"/>
      <c r="J43" s="361"/>
      <c r="K43" s="354"/>
      <c r="L43" s="391"/>
      <c r="M43" s="354"/>
      <c r="N43" s="390"/>
      <c r="O43" s="354"/>
    </row>
    <row r="44" spans="1:15" hidden="1" outlineLevel="1" collapsed="1" x14ac:dyDescent="0.25">
      <c r="A44" s="357"/>
      <c r="B44" s="349"/>
      <c r="C44" s="356"/>
      <c r="D44" s="360"/>
      <c r="E44" s="354"/>
      <c r="F44" s="360"/>
      <c r="G44" s="354"/>
      <c r="H44" s="360"/>
      <c r="I44" s="354"/>
      <c r="J44" s="360"/>
      <c r="K44" s="354"/>
      <c r="L44" s="393"/>
      <c r="M44" s="354"/>
      <c r="N44" s="394"/>
      <c r="O44" s="354"/>
    </row>
    <row r="45" spans="1:15" hidden="1" outlineLevel="1" collapsed="1" x14ac:dyDescent="0.25">
      <c r="A45" s="357"/>
      <c r="B45" s="349"/>
      <c r="C45" s="356"/>
      <c r="D45" s="360"/>
      <c r="E45" s="354"/>
      <c r="F45" s="360"/>
      <c r="G45" s="354"/>
      <c r="H45" s="360"/>
      <c r="I45" s="354"/>
      <c r="J45" s="360"/>
      <c r="K45" s="354"/>
      <c r="L45" s="393"/>
      <c r="M45" s="354"/>
      <c r="N45" s="394"/>
      <c r="O45" s="354"/>
    </row>
    <row r="46" spans="1:15" hidden="1" outlineLevel="1" collapsed="1" x14ac:dyDescent="0.25">
      <c r="A46" s="357"/>
      <c r="B46" s="349"/>
      <c r="C46" s="356"/>
      <c r="D46" s="360"/>
      <c r="E46" s="354"/>
      <c r="F46" s="360"/>
      <c r="G46" s="354"/>
      <c r="H46" s="360"/>
      <c r="I46" s="354"/>
      <c r="J46" s="360"/>
      <c r="K46" s="354"/>
      <c r="L46" s="393"/>
      <c r="M46" s="354"/>
      <c r="N46" s="394"/>
      <c r="O46" s="354"/>
    </row>
    <row r="47" spans="1:15" hidden="1" outlineLevel="1" collapsed="1" x14ac:dyDescent="0.25">
      <c r="A47" s="357"/>
      <c r="B47" s="349"/>
      <c r="C47" s="356"/>
      <c r="D47" s="360"/>
      <c r="E47" s="354"/>
      <c r="F47" s="360"/>
      <c r="G47" s="354"/>
      <c r="H47" s="360"/>
      <c r="I47" s="354"/>
      <c r="J47" s="360"/>
      <c r="K47" s="354"/>
      <c r="L47" s="393"/>
      <c r="M47" s="354"/>
      <c r="N47" s="394"/>
      <c r="O47" s="354"/>
    </row>
    <row r="48" spans="1:15" hidden="1" outlineLevel="1" collapsed="1" x14ac:dyDescent="0.25">
      <c r="A48" s="357"/>
      <c r="B48" s="349"/>
      <c r="C48" s="356"/>
      <c r="D48" s="360"/>
      <c r="E48" s="354"/>
      <c r="F48" s="360"/>
      <c r="G48" s="354"/>
      <c r="H48" s="360"/>
      <c r="I48" s="354"/>
      <c r="J48" s="360"/>
      <c r="K48" s="354"/>
      <c r="L48" s="394"/>
      <c r="M48" s="354"/>
      <c r="N48" s="394"/>
      <c r="O48" s="354"/>
    </row>
    <row r="49" spans="1:15" hidden="1" outlineLevel="1" collapsed="1" x14ac:dyDescent="0.25">
      <c r="A49" s="357"/>
      <c r="B49" s="349"/>
      <c r="C49" s="356"/>
      <c r="D49" s="387"/>
      <c r="E49" s="356"/>
      <c r="F49" s="361"/>
      <c r="G49" s="354"/>
      <c r="H49" s="361"/>
      <c r="I49" s="354"/>
      <c r="J49" s="361"/>
      <c r="K49" s="354"/>
      <c r="L49" s="391"/>
      <c r="M49" s="354"/>
      <c r="N49" s="390"/>
      <c r="O49" s="354"/>
    </row>
    <row r="50" spans="1:15" hidden="1" outlineLevel="1" collapsed="1" x14ac:dyDescent="0.25">
      <c r="A50" s="357"/>
      <c r="B50" s="349"/>
      <c r="C50" s="356"/>
      <c r="D50" s="388"/>
      <c r="E50" s="354"/>
      <c r="F50" s="361"/>
      <c r="G50" s="354"/>
      <c r="H50" s="361"/>
      <c r="I50" s="354"/>
      <c r="J50" s="361"/>
      <c r="K50" s="354"/>
      <c r="L50" s="391"/>
      <c r="M50" s="354"/>
      <c r="N50" s="390"/>
      <c r="O50" s="354"/>
    </row>
    <row r="51" spans="1:15" hidden="1" outlineLevel="1" collapsed="1" x14ac:dyDescent="0.25">
      <c r="A51" s="357"/>
      <c r="B51" s="349"/>
      <c r="C51" s="356"/>
      <c r="D51" s="360"/>
      <c r="E51" s="354"/>
      <c r="F51" s="360"/>
      <c r="G51" s="354"/>
      <c r="H51" s="360"/>
      <c r="I51" s="354"/>
      <c r="J51" s="360"/>
      <c r="K51" s="354"/>
      <c r="L51" s="394"/>
      <c r="M51" s="354"/>
      <c r="N51" s="394"/>
      <c r="O51" s="354"/>
    </row>
    <row r="52" spans="1:15" hidden="1" outlineLevel="1" collapsed="1" x14ac:dyDescent="0.25">
      <c r="A52" s="357"/>
      <c r="B52" s="349"/>
      <c r="C52" s="356"/>
      <c r="D52" s="387"/>
      <c r="E52" s="356"/>
      <c r="F52" s="361"/>
      <c r="G52" s="354"/>
      <c r="H52" s="361"/>
      <c r="I52" s="354"/>
      <c r="J52" s="361"/>
      <c r="K52" s="354"/>
      <c r="L52" s="391"/>
      <c r="M52" s="354"/>
      <c r="N52" s="390"/>
      <c r="O52" s="354"/>
    </row>
    <row r="53" spans="1:15" hidden="1" outlineLevel="1" collapsed="1" x14ac:dyDescent="0.25">
      <c r="A53" s="357"/>
      <c r="B53" s="349"/>
      <c r="C53" s="356"/>
      <c r="D53" s="388"/>
      <c r="E53" s="354"/>
      <c r="F53" s="361"/>
      <c r="G53" s="354"/>
      <c r="H53" s="361"/>
      <c r="I53" s="354"/>
      <c r="J53" s="361"/>
      <c r="K53" s="354"/>
      <c r="L53" s="391"/>
      <c r="M53" s="354"/>
      <c r="N53" s="390"/>
      <c r="O53" s="354"/>
    </row>
    <row r="54" spans="1:15" hidden="1" outlineLevel="1" collapsed="1" x14ac:dyDescent="0.25">
      <c r="A54" s="357"/>
      <c r="B54" s="349"/>
      <c r="C54" s="356"/>
      <c r="D54" s="360"/>
      <c r="E54" s="354"/>
      <c r="F54" s="360"/>
      <c r="G54" s="354"/>
      <c r="H54" s="360"/>
      <c r="I54" s="354"/>
      <c r="J54" s="360"/>
      <c r="K54" s="354"/>
      <c r="L54" s="394"/>
      <c r="M54" s="354"/>
      <c r="N54" s="394"/>
      <c r="O54" s="354"/>
    </row>
    <row r="55" spans="1:15" hidden="1" outlineLevel="1" collapsed="1" x14ac:dyDescent="0.25">
      <c r="A55" s="357"/>
      <c r="B55" s="349"/>
      <c r="C55" s="356"/>
      <c r="D55" s="387"/>
      <c r="E55" s="354"/>
      <c r="F55" s="361"/>
      <c r="G55" s="354"/>
      <c r="H55" s="361"/>
      <c r="I55" s="354"/>
      <c r="J55" s="361"/>
      <c r="K55" s="354"/>
      <c r="L55" s="391"/>
      <c r="M55" s="354"/>
      <c r="N55" s="390"/>
      <c r="O55" s="354"/>
    </row>
    <row r="56" spans="1:15" hidden="1" outlineLevel="1" collapsed="1" x14ac:dyDescent="0.25">
      <c r="A56" s="357"/>
      <c r="B56" s="349"/>
      <c r="C56" s="356"/>
      <c r="D56" s="360"/>
      <c r="E56" s="354"/>
      <c r="F56" s="360"/>
      <c r="G56" s="354"/>
      <c r="H56" s="360"/>
      <c r="I56" s="354"/>
      <c r="J56" s="360"/>
      <c r="K56" s="354"/>
      <c r="L56" s="393"/>
      <c r="M56" s="354"/>
      <c r="N56" s="394"/>
      <c r="O56" s="354"/>
    </row>
    <row r="57" spans="1:15" hidden="1" outlineLevel="1" collapsed="1" x14ac:dyDescent="0.25">
      <c r="A57" s="357"/>
      <c r="B57" s="349"/>
      <c r="C57" s="356"/>
      <c r="D57" s="360"/>
      <c r="E57" s="354"/>
      <c r="F57" s="360"/>
      <c r="G57" s="354"/>
      <c r="H57" s="360"/>
      <c r="I57" s="354"/>
      <c r="J57" s="360"/>
      <c r="K57" s="354"/>
      <c r="L57" s="394"/>
      <c r="M57" s="354"/>
      <c r="N57" s="394"/>
      <c r="O57" s="354"/>
    </row>
    <row r="58" spans="1:15" hidden="1" outlineLevel="1" collapsed="1" x14ac:dyDescent="0.25">
      <c r="A58" s="357"/>
      <c r="B58" s="349"/>
      <c r="C58" s="356"/>
      <c r="D58" s="387"/>
      <c r="E58" s="354"/>
      <c r="F58" s="361"/>
      <c r="G58" s="354"/>
      <c r="H58" s="361"/>
      <c r="I58" s="354"/>
      <c r="J58" s="361"/>
      <c r="K58" s="354"/>
      <c r="L58" s="391"/>
      <c r="M58" s="354"/>
      <c r="N58" s="390"/>
      <c r="O58" s="354"/>
    </row>
    <row r="59" spans="1:15" hidden="1" outlineLevel="1" collapsed="1" x14ac:dyDescent="0.25">
      <c r="A59" s="357"/>
      <c r="B59" s="349"/>
      <c r="C59" s="356"/>
      <c r="D59" s="360"/>
      <c r="E59" s="354"/>
      <c r="F59" s="360"/>
      <c r="G59" s="354"/>
      <c r="H59" s="360"/>
      <c r="I59" s="354"/>
      <c r="J59" s="360"/>
      <c r="K59" s="354"/>
      <c r="L59" s="393"/>
      <c r="M59" s="354"/>
      <c r="N59" s="394"/>
      <c r="O59" s="354"/>
    </row>
    <row r="60" spans="1:15" hidden="1" outlineLevel="1" collapsed="1" x14ac:dyDescent="0.25">
      <c r="A60" s="357"/>
      <c r="B60" s="349"/>
      <c r="C60" s="356"/>
      <c r="D60" s="360"/>
      <c r="E60" s="354"/>
      <c r="F60" s="360"/>
      <c r="G60" s="354"/>
      <c r="H60" s="360"/>
      <c r="I60" s="354"/>
      <c r="J60" s="360"/>
      <c r="K60" s="354"/>
      <c r="L60" s="393"/>
      <c r="M60" s="354"/>
      <c r="N60" s="394"/>
      <c r="O60" s="354"/>
    </row>
    <row r="61" spans="1:15" hidden="1" outlineLevel="1" collapsed="1" x14ac:dyDescent="0.25">
      <c r="A61" s="357"/>
      <c r="B61" s="349"/>
      <c r="C61" s="356"/>
      <c r="D61" s="360"/>
      <c r="E61" s="354"/>
      <c r="F61" s="360"/>
      <c r="G61" s="354"/>
      <c r="H61" s="360"/>
      <c r="I61" s="354"/>
      <c r="J61" s="360"/>
      <c r="K61" s="354"/>
      <c r="L61" s="393"/>
      <c r="M61" s="354"/>
      <c r="N61" s="394"/>
      <c r="O61" s="354"/>
    </row>
    <row r="62" spans="1:15" hidden="1" outlineLevel="1" collapsed="1" x14ac:dyDescent="0.25">
      <c r="A62" s="357"/>
      <c r="B62" s="349"/>
      <c r="C62" s="356"/>
      <c r="D62" s="360"/>
      <c r="E62" s="354"/>
      <c r="F62" s="360"/>
      <c r="G62" s="354"/>
      <c r="H62" s="360"/>
      <c r="I62" s="354"/>
      <c r="J62" s="360"/>
      <c r="K62" s="354"/>
      <c r="L62" s="394"/>
      <c r="M62" s="354"/>
      <c r="N62" s="394"/>
      <c r="O62" s="354"/>
    </row>
    <row r="63" spans="1:15" hidden="1" outlineLevel="1" collapsed="1" x14ac:dyDescent="0.25">
      <c r="A63" s="357"/>
      <c r="B63" s="349"/>
      <c r="C63" s="356"/>
      <c r="D63" s="387"/>
      <c r="E63" s="354"/>
      <c r="F63" s="361"/>
      <c r="G63" s="354"/>
      <c r="H63" s="361"/>
      <c r="I63" s="354"/>
      <c r="J63" s="361"/>
      <c r="K63" s="354"/>
      <c r="L63" s="391"/>
      <c r="M63" s="354"/>
      <c r="N63" s="390"/>
      <c r="O63" s="354"/>
    </row>
    <row r="64" spans="1:15" hidden="1" outlineLevel="1" collapsed="1" x14ac:dyDescent="0.25">
      <c r="A64" s="357"/>
      <c r="B64" s="349"/>
      <c r="C64" s="356"/>
      <c r="D64" s="360"/>
      <c r="E64" s="354"/>
      <c r="F64" s="360"/>
      <c r="G64" s="354"/>
      <c r="H64" s="360"/>
      <c r="I64" s="354"/>
      <c r="J64" s="360"/>
      <c r="K64" s="354"/>
      <c r="L64" s="393"/>
      <c r="M64" s="354"/>
      <c r="N64" s="394"/>
      <c r="O64" s="354"/>
    </row>
    <row r="65" spans="1:15" hidden="1" outlineLevel="1" collapsed="1" x14ac:dyDescent="0.25">
      <c r="A65" s="357"/>
      <c r="B65" s="349"/>
      <c r="C65" s="356"/>
      <c r="D65" s="360"/>
      <c r="E65" s="354"/>
      <c r="F65" s="360"/>
      <c r="G65" s="354"/>
      <c r="H65" s="360"/>
      <c r="I65" s="354"/>
      <c r="J65" s="360"/>
      <c r="K65" s="354"/>
      <c r="L65" s="393"/>
      <c r="M65" s="354"/>
      <c r="N65" s="394"/>
      <c r="O65" s="354"/>
    </row>
    <row r="66" spans="1:15" hidden="1" outlineLevel="1" collapsed="1" x14ac:dyDescent="0.25">
      <c r="A66" s="357"/>
      <c r="B66" s="349"/>
      <c r="C66" s="356"/>
      <c r="D66" s="360"/>
      <c r="E66" s="354"/>
      <c r="F66" s="360"/>
      <c r="G66" s="354"/>
      <c r="H66" s="360"/>
      <c r="I66" s="354"/>
      <c r="J66" s="360"/>
      <c r="K66" s="354"/>
      <c r="L66" s="393"/>
      <c r="M66" s="354"/>
      <c r="N66" s="394"/>
      <c r="O66" s="354"/>
    </row>
    <row r="67" spans="1:15" hidden="1" outlineLevel="1" collapsed="1" x14ac:dyDescent="0.25">
      <c r="A67" s="357"/>
      <c r="B67" s="349"/>
      <c r="C67" s="356"/>
      <c r="D67" s="360"/>
      <c r="E67" s="354"/>
      <c r="F67" s="360"/>
      <c r="G67" s="354"/>
      <c r="H67" s="360"/>
      <c r="I67" s="354"/>
      <c r="J67" s="360"/>
      <c r="K67" s="354"/>
      <c r="L67" s="394"/>
      <c r="M67" s="354"/>
      <c r="N67" s="394"/>
      <c r="O67" s="354"/>
    </row>
    <row r="68" spans="1:15" hidden="1" outlineLevel="1" collapsed="1" x14ac:dyDescent="0.25">
      <c r="A68" s="357"/>
      <c r="B68" s="349"/>
      <c r="C68" s="356"/>
      <c r="D68" s="387"/>
      <c r="E68" s="354"/>
      <c r="F68" s="361"/>
      <c r="G68" s="354"/>
      <c r="H68" s="361"/>
      <c r="I68" s="354"/>
      <c r="J68" s="361"/>
      <c r="K68" s="354"/>
      <c r="L68" s="391"/>
      <c r="M68" s="354"/>
      <c r="N68" s="390"/>
      <c r="O68" s="354"/>
    </row>
    <row r="69" spans="1:15" hidden="1" outlineLevel="1" collapsed="1" x14ac:dyDescent="0.25">
      <c r="A69" s="357"/>
      <c r="B69" s="349"/>
      <c r="C69" s="356"/>
      <c r="D69" s="360"/>
      <c r="E69" s="354"/>
      <c r="F69" s="360"/>
      <c r="G69" s="354"/>
      <c r="H69" s="360"/>
      <c r="I69" s="354"/>
      <c r="J69" s="360"/>
      <c r="K69" s="354"/>
      <c r="L69" s="393"/>
      <c r="M69" s="354"/>
      <c r="N69" s="394"/>
      <c r="O69" s="354"/>
    </row>
    <row r="70" spans="1:15" hidden="1" outlineLevel="1" collapsed="1" x14ac:dyDescent="0.25">
      <c r="A70" s="357"/>
      <c r="B70" s="349"/>
      <c r="C70" s="356"/>
      <c r="D70" s="360"/>
      <c r="E70" s="354"/>
      <c r="F70" s="360"/>
      <c r="G70" s="354"/>
      <c r="H70" s="360"/>
      <c r="I70" s="354"/>
      <c r="J70" s="360"/>
      <c r="K70" s="354"/>
      <c r="L70" s="393"/>
      <c r="M70" s="354"/>
      <c r="N70" s="394"/>
      <c r="O70" s="354"/>
    </row>
    <row r="71" spans="1:15" hidden="1" outlineLevel="1" collapsed="1" x14ac:dyDescent="0.25">
      <c r="A71" s="357"/>
      <c r="B71" s="349"/>
      <c r="C71" s="356"/>
      <c r="D71" s="360"/>
      <c r="E71" s="354"/>
      <c r="F71" s="360"/>
      <c r="G71" s="354"/>
      <c r="H71" s="360"/>
      <c r="I71" s="354"/>
      <c r="J71" s="360"/>
      <c r="K71" s="354"/>
      <c r="L71" s="394"/>
      <c r="M71" s="354"/>
      <c r="N71" s="394"/>
      <c r="O71" s="354"/>
    </row>
    <row r="72" spans="1:15" hidden="1" outlineLevel="1" collapsed="1" x14ac:dyDescent="0.25">
      <c r="A72" s="357"/>
      <c r="B72" s="349"/>
      <c r="C72" s="356"/>
      <c r="D72" s="387"/>
      <c r="E72" s="354"/>
      <c r="F72" s="361"/>
      <c r="G72" s="354"/>
      <c r="H72" s="361"/>
      <c r="I72" s="354"/>
      <c r="J72" s="361"/>
      <c r="K72" s="354"/>
      <c r="L72" s="391"/>
      <c r="M72" s="354"/>
      <c r="N72" s="390"/>
      <c r="O72" s="354"/>
    </row>
    <row r="73" spans="1:15" hidden="1" outlineLevel="1" collapsed="1" x14ac:dyDescent="0.25">
      <c r="A73" s="357"/>
      <c r="B73" s="349"/>
      <c r="C73" s="356"/>
      <c r="D73" s="360"/>
      <c r="E73" s="354"/>
      <c r="F73" s="360"/>
      <c r="G73" s="354"/>
      <c r="H73" s="360"/>
      <c r="I73" s="354"/>
      <c r="J73" s="360"/>
      <c r="K73" s="354"/>
      <c r="L73" s="394"/>
      <c r="M73" s="354"/>
      <c r="N73" s="394"/>
      <c r="O73" s="354"/>
    </row>
    <row r="74" spans="1:15" hidden="1" outlineLevel="1" collapsed="1" x14ac:dyDescent="0.25">
      <c r="A74" s="357"/>
      <c r="B74" s="349"/>
      <c r="C74" s="356"/>
      <c r="D74" s="387"/>
      <c r="E74" s="354"/>
      <c r="F74" s="361"/>
      <c r="G74" s="354"/>
      <c r="H74" s="361"/>
      <c r="I74" s="354"/>
      <c r="J74" s="361"/>
      <c r="K74" s="354"/>
      <c r="L74" s="391"/>
      <c r="M74" s="354"/>
      <c r="N74" s="390"/>
      <c r="O74" s="354"/>
    </row>
    <row r="75" spans="1:15" hidden="1" outlineLevel="1" collapsed="1" x14ac:dyDescent="0.25">
      <c r="A75" s="357"/>
      <c r="B75" s="349"/>
      <c r="C75" s="356"/>
      <c r="D75" s="360"/>
      <c r="E75" s="354"/>
      <c r="F75" s="360"/>
      <c r="G75" s="354"/>
      <c r="H75" s="360"/>
      <c r="I75" s="354"/>
      <c r="J75" s="360"/>
      <c r="K75" s="354"/>
      <c r="L75" s="394"/>
      <c r="M75" s="354"/>
      <c r="N75" s="394"/>
      <c r="O75" s="354"/>
    </row>
    <row r="76" spans="1:15" hidden="1" outlineLevel="1" collapsed="1" x14ac:dyDescent="0.25">
      <c r="A76" s="357"/>
      <c r="B76" s="349"/>
      <c r="C76" s="356"/>
      <c r="D76" s="387"/>
      <c r="E76" s="354"/>
      <c r="F76" s="361"/>
      <c r="G76" s="354"/>
      <c r="H76" s="361"/>
      <c r="I76" s="354"/>
      <c r="J76" s="361"/>
      <c r="K76" s="354"/>
      <c r="L76" s="391"/>
      <c r="M76" s="354"/>
      <c r="N76" s="390"/>
      <c r="O76" s="354"/>
    </row>
    <row r="77" spans="1:15" hidden="1" outlineLevel="1" collapsed="1" x14ac:dyDescent="0.25">
      <c r="A77" s="357"/>
      <c r="B77" s="349"/>
      <c r="C77" s="356"/>
      <c r="D77" s="360"/>
      <c r="E77" s="354"/>
      <c r="F77" s="360"/>
      <c r="G77" s="354"/>
      <c r="H77" s="360"/>
      <c r="I77" s="354"/>
      <c r="J77" s="360"/>
      <c r="K77" s="354"/>
      <c r="L77" s="394"/>
      <c r="M77" s="354"/>
      <c r="N77" s="394"/>
      <c r="O77" s="354"/>
    </row>
    <row r="78" spans="1:15" hidden="1" outlineLevel="1" collapsed="1" x14ac:dyDescent="0.25">
      <c r="A78" s="357"/>
      <c r="B78" s="349"/>
      <c r="C78" s="356"/>
      <c r="D78" s="387"/>
      <c r="E78" s="354"/>
      <c r="F78" s="361"/>
      <c r="G78" s="354"/>
      <c r="H78" s="361"/>
      <c r="I78" s="354"/>
      <c r="J78" s="361"/>
      <c r="K78" s="354"/>
      <c r="L78" s="391"/>
      <c r="M78" s="354"/>
      <c r="N78" s="390"/>
      <c r="O78" s="354"/>
    </row>
    <row r="79" spans="1:15" hidden="1" outlineLevel="1" collapsed="1" x14ac:dyDescent="0.25">
      <c r="A79" s="357"/>
      <c r="B79" s="349"/>
      <c r="C79" s="356"/>
      <c r="D79" s="360"/>
      <c r="E79" s="354"/>
      <c r="F79" s="360"/>
      <c r="G79" s="354"/>
      <c r="H79" s="360"/>
      <c r="I79" s="354"/>
      <c r="J79" s="360"/>
      <c r="K79" s="354"/>
      <c r="L79" s="394"/>
      <c r="M79" s="354"/>
      <c r="N79" s="394"/>
      <c r="O79" s="354"/>
    </row>
    <row r="80" spans="1:15" hidden="1" outlineLevel="1" collapsed="1" x14ac:dyDescent="0.25">
      <c r="A80" s="358"/>
      <c r="B80" s="364"/>
      <c r="C80" s="359"/>
      <c r="D80" s="387"/>
      <c r="E80" s="354"/>
      <c r="F80" s="361"/>
      <c r="G80" s="354"/>
      <c r="H80" s="361"/>
      <c r="I80" s="354"/>
      <c r="J80" s="361"/>
      <c r="K80" s="354"/>
      <c r="L80" s="391"/>
      <c r="M80" s="354"/>
      <c r="N80" s="390"/>
      <c r="O80" s="354"/>
    </row>
    <row r="81" spans="1:16" ht="18" customHeight="1" x14ac:dyDescent="0.25">
      <c r="A81" s="350"/>
      <c r="B81" s="351"/>
      <c r="C81" s="351"/>
      <c r="D81" s="350"/>
      <c r="E81" s="351"/>
      <c r="F81" s="352"/>
      <c r="G81" s="351"/>
      <c r="H81" s="385"/>
      <c r="I81" s="354"/>
      <c r="J81" s="385"/>
      <c r="K81" s="354"/>
      <c r="L81" s="376"/>
      <c r="M81" s="354"/>
      <c r="N81" s="376"/>
      <c r="O81" s="354"/>
    </row>
    <row r="82" spans="1:16" ht="5.0999999999999996" customHeight="1" x14ac:dyDescent="0.25"/>
    <row r="83" spans="1:16" ht="21.6" customHeight="1" x14ac:dyDescent="0.25">
      <c r="B83" s="365" t="s">
        <v>282</v>
      </c>
      <c r="C83" s="349"/>
      <c r="D83" s="349"/>
      <c r="E83" s="349"/>
      <c r="F83" s="349"/>
      <c r="G83" s="349"/>
      <c r="H83" s="349"/>
      <c r="I83" s="349"/>
      <c r="J83" s="349"/>
      <c r="K83" s="349"/>
      <c r="L83" s="349"/>
      <c r="M83" s="349"/>
      <c r="N83" s="349"/>
      <c r="O83" s="349"/>
      <c r="P83" s="349"/>
    </row>
    <row r="84" spans="1:16" ht="5.0999999999999996" customHeight="1" x14ac:dyDescent="0.25"/>
    <row r="85" spans="1:16" ht="18" customHeight="1" x14ac:dyDescent="0.25">
      <c r="B85" s="362" t="s">
        <v>265</v>
      </c>
      <c r="C85" s="364"/>
      <c r="D85" s="359"/>
      <c r="E85" s="363" t="s">
        <v>13</v>
      </c>
      <c r="F85" s="364"/>
      <c r="G85" s="364"/>
      <c r="H85" s="359"/>
      <c r="I85" s="377" t="s">
        <v>283</v>
      </c>
      <c r="J85" s="359"/>
      <c r="K85" s="377" t="s">
        <v>284</v>
      </c>
      <c r="L85" s="359"/>
      <c r="M85" s="378" t="s">
        <v>269</v>
      </c>
      <c r="N85" s="359"/>
      <c r="O85" s="378" t="s">
        <v>270</v>
      </c>
      <c r="P85" s="359"/>
    </row>
    <row r="86" spans="1:16" ht="18" customHeight="1" x14ac:dyDescent="0.25">
      <c r="B86" s="350" t="s">
        <v>19</v>
      </c>
      <c r="C86" s="351"/>
      <c r="D86" s="351"/>
      <c r="E86" s="350" t="s">
        <v>281</v>
      </c>
      <c r="F86" s="351"/>
      <c r="G86" s="351"/>
      <c r="H86" s="351"/>
      <c r="I86" s="389" t="s">
        <v>281</v>
      </c>
      <c r="J86" s="354"/>
      <c r="K86" s="385" t="s">
        <v>281</v>
      </c>
      <c r="L86" s="354"/>
      <c r="M86" s="374"/>
      <c r="N86" s="354"/>
      <c r="O86" s="374"/>
      <c r="P86" s="354"/>
    </row>
    <row r="87" spans="1:16" ht="6.2" customHeight="1" x14ac:dyDescent="0.25"/>
    <row r="88" spans="1:16" ht="21.6" customHeight="1" x14ac:dyDescent="0.25">
      <c r="B88" s="365" t="s">
        <v>855</v>
      </c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</row>
    <row r="89" spans="1:16" ht="5.0999999999999996" customHeight="1" x14ac:dyDescent="0.25"/>
    <row r="90" spans="1:16" ht="18" customHeight="1" x14ac:dyDescent="0.25">
      <c r="A90" s="362" t="s">
        <v>265</v>
      </c>
      <c r="B90" s="364"/>
      <c r="C90" s="359"/>
      <c r="D90" s="363" t="s">
        <v>13</v>
      </c>
      <c r="E90" s="364"/>
      <c r="F90" s="364"/>
      <c r="G90" s="359"/>
      <c r="H90" s="377" t="s">
        <v>283</v>
      </c>
      <c r="I90" s="359"/>
      <c r="J90" s="377" t="s">
        <v>284</v>
      </c>
      <c r="K90" s="359"/>
      <c r="L90" s="378" t="s">
        <v>269</v>
      </c>
      <c r="M90" s="359"/>
      <c r="N90" s="378" t="s">
        <v>270</v>
      </c>
      <c r="O90" s="359"/>
    </row>
    <row r="91" spans="1:16" ht="18" customHeight="1" collapsed="1" x14ac:dyDescent="0.25">
      <c r="A91" s="353"/>
      <c r="B91" s="351"/>
      <c r="C91" s="354"/>
      <c r="D91" s="353"/>
      <c r="E91" s="351"/>
      <c r="F91" s="351"/>
      <c r="G91" s="354"/>
      <c r="H91" s="353"/>
      <c r="I91" s="354"/>
      <c r="J91" s="353"/>
      <c r="K91" s="354"/>
      <c r="L91" s="382"/>
      <c r="M91" s="354"/>
      <c r="N91" s="382"/>
      <c r="O91" s="354"/>
    </row>
    <row r="92" spans="1:16" hidden="1" outlineLevel="1" collapsed="1" x14ac:dyDescent="0.25">
      <c r="A92" s="379" t="s">
        <v>281</v>
      </c>
      <c r="B92" s="349"/>
      <c r="C92" s="356"/>
      <c r="D92" s="381" t="s">
        <v>281</v>
      </c>
      <c r="E92" s="354"/>
      <c r="F92" s="368"/>
      <c r="G92" s="354"/>
      <c r="H92" s="368"/>
      <c r="I92" s="354"/>
      <c r="J92" s="368"/>
      <c r="K92" s="354"/>
      <c r="L92" s="383"/>
      <c r="M92" s="354"/>
      <c r="N92" s="384" t="s">
        <v>281</v>
      </c>
      <c r="O92" s="354"/>
    </row>
    <row r="93" spans="1:16" hidden="1" outlineLevel="1" collapsed="1" x14ac:dyDescent="0.25">
      <c r="A93" s="380"/>
      <c r="B93" s="351"/>
      <c r="C93" s="354"/>
      <c r="D93" s="381" t="s">
        <v>281</v>
      </c>
      <c r="E93" s="354"/>
      <c r="F93" s="368"/>
      <c r="G93" s="354"/>
      <c r="H93" s="368"/>
      <c r="I93" s="354"/>
      <c r="J93" s="368"/>
      <c r="K93" s="354"/>
      <c r="L93" s="383"/>
      <c r="M93" s="354"/>
      <c r="N93" s="384" t="s">
        <v>281</v>
      </c>
      <c r="O93" s="354"/>
    </row>
    <row r="94" spans="1:16" ht="18" customHeight="1" x14ac:dyDescent="0.25">
      <c r="A94" s="350" t="s">
        <v>19</v>
      </c>
      <c r="B94" s="351"/>
      <c r="C94" s="351"/>
      <c r="D94" s="350" t="s">
        <v>281</v>
      </c>
      <c r="E94" s="351"/>
      <c r="F94" s="351"/>
      <c r="G94" s="351"/>
      <c r="H94" s="389" t="s">
        <v>281</v>
      </c>
      <c r="I94" s="354"/>
      <c r="J94" s="385" t="s">
        <v>281</v>
      </c>
      <c r="K94" s="354"/>
      <c r="L94" s="376"/>
      <c r="M94" s="354"/>
      <c r="N94" s="376">
        <v>0</v>
      </c>
      <c r="O94" s="354"/>
    </row>
    <row r="95" spans="1:16" ht="7.7" customHeight="1" x14ac:dyDescent="0.25"/>
    <row r="96" spans="1:16" ht="21.6" customHeight="1" x14ac:dyDescent="0.25">
      <c r="A96" s="365" t="s">
        <v>285</v>
      </c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49"/>
      <c r="N96" s="349"/>
      <c r="O96" s="349"/>
    </row>
    <row r="97" spans="1:15" ht="5.0999999999999996" customHeight="1" x14ac:dyDescent="0.25"/>
    <row r="98" spans="1:15" ht="18" customHeight="1" x14ac:dyDescent="0.25">
      <c r="A98" s="362" t="s">
        <v>286</v>
      </c>
      <c r="B98" s="364"/>
      <c r="C98" s="359"/>
      <c r="D98" s="363" t="s">
        <v>13</v>
      </c>
      <c r="E98" s="364"/>
      <c r="F98" s="364"/>
      <c r="G98" s="359"/>
      <c r="H98" s="378" t="s">
        <v>287</v>
      </c>
      <c r="I98" s="359"/>
      <c r="J98" s="378" t="s">
        <v>288</v>
      </c>
      <c r="K98" s="359"/>
      <c r="L98" s="378" t="s">
        <v>269</v>
      </c>
      <c r="M98" s="359"/>
      <c r="N98" s="378" t="s">
        <v>270</v>
      </c>
      <c r="O98" s="359"/>
    </row>
    <row r="99" spans="1:15" ht="18" customHeight="1" collapsed="1" x14ac:dyDescent="0.25">
      <c r="A99" s="353" t="s">
        <v>856</v>
      </c>
      <c r="B99" s="351"/>
      <c r="C99" s="354"/>
      <c r="D99" s="353" t="s">
        <v>857</v>
      </c>
      <c r="E99" s="351"/>
      <c r="F99" s="351"/>
      <c r="G99" s="354"/>
      <c r="H99" s="392"/>
      <c r="I99" s="354"/>
      <c r="J99" s="382">
        <v>1500</v>
      </c>
      <c r="K99" s="354"/>
      <c r="L99" s="382">
        <v>1500</v>
      </c>
      <c r="M99" s="354"/>
      <c r="N99" s="382">
        <v>9120</v>
      </c>
      <c r="O99" s="354"/>
    </row>
    <row r="100" spans="1:15" ht="18" hidden="1" customHeight="1" outlineLevel="1" collapsed="1" x14ac:dyDescent="0.25">
      <c r="A100" s="386" t="s">
        <v>281</v>
      </c>
      <c r="B100" s="364"/>
      <c r="C100" s="359"/>
      <c r="D100" s="361" t="s">
        <v>858</v>
      </c>
      <c r="E100" s="354"/>
      <c r="F100" s="361" t="s">
        <v>859</v>
      </c>
      <c r="G100" s="354"/>
      <c r="H100" s="390"/>
      <c r="I100" s="354"/>
      <c r="J100" s="391">
        <v>1500</v>
      </c>
      <c r="K100" s="354"/>
      <c r="L100" s="391">
        <v>1500</v>
      </c>
      <c r="M100" s="354"/>
      <c r="N100" s="391">
        <v>9120</v>
      </c>
      <c r="O100" s="354"/>
    </row>
    <row r="101" spans="1:15" ht="18" customHeight="1" x14ac:dyDescent="0.25">
      <c r="A101" s="350" t="s">
        <v>19</v>
      </c>
      <c r="B101" s="351"/>
      <c r="C101" s="351"/>
      <c r="D101" s="350" t="s">
        <v>281</v>
      </c>
      <c r="E101" s="351"/>
      <c r="F101" s="352" t="s">
        <v>281</v>
      </c>
      <c r="G101" s="351"/>
      <c r="H101" s="375"/>
      <c r="I101" s="354"/>
      <c r="J101" s="376">
        <v>1500</v>
      </c>
      <c r="K101" s="354"/>
      <c r="L101" s="376">
        <v>1500</v>
      </c>
      <c r="M101" s="354"/>
      <c r="N101" s="376">
        <v>9120</v>
      </c>
      <c r="O101" s="354"/>
    </row>
    <row r="102" spans="1:15" ht="8.65" customHeight="1" x14ac:dyDescent="0.25"/>
    <row r="103" spans="1:15" ht="21.6" customHeight="1" x14ac:dyDescent="0.25">
      <c r="A103" s="365" t="s">
        <v>289</v>
      </c>
      <c r="B103" s="349"/>
      <c r="C103" s="349"/>
      <c r="D103" s="349"/>
      <c r="E103" s="349"/>
      <c r="F103" s="349"/>
      <c r="G103" s="349"/>
      <c r="H103" s="349"/>
      <c r="I103" s="349"/>
      <c r="J103" s="349"/>
      <c r="K103" s="349"/>
      <c r="L103" s="349"/>
      <c r="M103" s="349"/>
      <c r="N103" s="349"/>
      <c r="O103" s="349"/>
    </row>
    <row r="104" spans="1:15" ht="6.4" customHeight="1" x14ac:dyDescent="0.25"/>
    <row r="105" spans="1:15" ht="18" customHeight="1" x14ac:dyDescent="0.25">
      <c r="A105" s="362" t="s">
        <v>265</v>
      </c>
      <c r="B105" s="364"/>
      <c r="C105" s="359"/>
      <c r="D105" s="363" t="s">
        <v>13</v>
      </c>
      <c r="E105" s="364"/>
      <c r="F105" s="364"/>
      <c r="G105" s="359"/>
      <c r="H105" s="377" t="s">
        <v>283</v>
      </c>
      <c r="I105" s="359"/>
      <c r="J105" s="377" t="s">
        <v>284</v>
      </c>
      <c r="K105" s="359"/>
      <c r="L105" s="378" t="s">
        <v>269</v>
      </c>
      <c r="M105" s="359"/>
      <c r="N105" s="378" t="s">
        <v>270</v>
      </c>
      <c r="O105" s="359"/>
    </row>
    <row r="106" spans="1:15" ht="18" customHeight="1" x14ac:dyDescent="0.25">
      <c r="A106" s="350" t="s">
        <v>19</v>
      </c>
      <c r="B106" s="351"/>
      <c r="C106" s="351"/>
      <c r="D106" s="350" t="s">
        <v>281</v>
      </c>
      <c r="E106" s="351"/>
      <c r="F106" s="352" t="s">
        <v>281</v>
      </c>
      <c r="G106" s="351"/>
      <c r="H106" s="389" t="s">
        <v>281</v>
      </c>
      <c r="I106" s="354"/>
      <c r="J106" s="389" t="s">
        <v>281</v>
      </c>
      <c r="K106" s="354"/>
      <c r="L106" s="374"/>
      <c r="M106" s="354"/>
      <c r="N106" s="374"/>
      <c r="O106" s="354"/>
    </row>
    <row r="107" spans="1:15" ht="3.95" customHeight="1" x14ac:dyDescent="0.25"/>
    <row r="108" spans="1:15" ht="8.25" customHeight="1" x14ac:dyDescent="0.25"/>
    <row r="109" spans="1:15" ht="0" hidden="1" customHeight="1" x14ac:dyDescent="0.25"/>
  </sheetData>
  <mergeCells count="512">
    <mergeCell ref="A13:C13"/>
    <mergeCell ref="D13:G13"/>
    <mergeCell ref="H13:I13"/>
    <mergeCell ref="J13:K13"/>
    <mergeCell ref="L13:M13"/>
    <mergeCell ref="N13:O13"/>
    <mergeCell ref="A2:O2"/>
    <mergeCell ref="A4:O4"/>
    <mergeCell ref="A6:O6"/>
    <mergeCell ref="A10:O10"/>
    <mergeCell ref="A12:C12"/>
    <mergeCell ref="D12:G12"/>
    <mergeCell ref="H12:I12"/>
    <mergeCell ref="J12:K12"/>
    <mergeCell ref="L12:M12"/>
    <mergeCell ref="N12:O12"/>
    <mergeCell ref="N14:O14"/>
    <mergeCell ref="F15:G15"/>
    <mergeCell ref="H15:I15"/>
    <mergeCell ref="J15:K15"/>
    <mergeCell ref="L15:M15"/>
    <mergeCell ref="N15:O15"/>
    <mergeCell ref="D14:E14"/>
    <mergeCell ref="F14:G14"/>
    <mergeCell ref="H14:I14"/>
    <mergeCell ref="J14:K14"/>
    <mergeCell ref="L14:M14"/>
    <mergeCell ref="H18:I18"/>
    <mergeCell ref="J18:K18"/>
    <mergeCell ref="L18:M18"/>
    <mergeCell ref="N18:O18"/>
    <mergeCell ref="L16:M16"/>
    <mergeCell ref="N16:O16"/>
    <mergeCell ref="D17:E17"/>
    <mergeCell ref="F17:G17"/>
    <mergeCell ref="H17:I17"/>
    <mergeCell ref="J17:K17"/>
    <mergeCell ref="L17:M17"/>
    <mergeCell ref="N17:O17"/>
    <mergeCell ref="F16:G16"/>
    <mergeCell ref="H16:I16"/>
    <mergeCell ref="J16:K16"/>
    <mergeCell ref="F18:G18"/>
    <mergeCell ref="H20:I20"/>
    <mergeCell ref="J20:K20"/>
    <mergeCell ref="L20:M20"/>
    <mergeCell ref="N20:O20"/>
    <mergeCell ref="F21:G21"/>
    <mergeCell ref="H21:I21"/>
    <mergeCell ref="J21:K21"/>
    <mergeCell ref="L21:M21"/>
    <mergeCell ref="F19:G19"/>
    <mergeCell ref="H19:I19"/>
    <mergeCell ref="J19:K19"/>
    <mergeCell ref="L19:M19"/>
    <mergeCell ref="N19:O19"/>
    <mergeCell ref="F20:G20"/>
    <mergeCell ref="H23:I23"/>
    <mergeCell ref="J23:K23"/>
    <mergeCell ref="L23:M23"/>
    <mergeCell ref="N23:O23"/>
    <mergeCell ref="F24:G24"/>
    <mergeCell ref="H24:I24"/>
    <mergeCell ref="J24:K24"/>
    <mergeCell ref="L24:M24"/>
    <mergeCell ref="N21:O21"/>
    <mergeCell ref="F22:G22"/>
    <mergeCell ref="H22:I22"/>
    <mergeCell ref="J22:K22"/>
    <mergeCell ref="L22:M22"/>
    <mergeCell ref="N22:O22"/>
    <mergeCell ref="F23:G23"/>
    <mergeCell ref="H26:I26"/>
    <mergeCell ref="J26:K26"/>
    <mergeCell ref="L26:M26"/>
    <mergeCell ref="N26:O26"/>
    <mergeCell ref="N24:O24"/>
    <mergeCell ref="F25:G25"/>
    <mergeCell ref="H25:I25"/>
    <mergeCell ref="J25:K25"/>
    <mergeCell ref="L25:M25"/>
    <mergeCell ref="N25:O25"/>
    <mergeCell ref="F26:G26"/>
    <mergeCell ref="H28:I28"/>
    <mergeCell ref="J28:K28"/>
    <mergeCell ref="L28:M28"/>
    <mergeCell ref="N28:O28"/>
    <mergeCell ref="F27:G27"/>
    <mergeCell ref="H27:I27"/>
    <mergeCell ref="J27:K27"/>
    <mergeCell ref="L27:M27"/>
    <mergeCell ref="N27:O27"/>
    <mergeCell ref="H30:I30"/>
    <mergeCell ref="J30:K30"/>
    <mergeCell ref="L30:M30"/>
    <mergeCell ref="N30:O30"/>
    <mergeCell ref="F29:G29"/>
    <mergeCell ref="H29:I29"/>
    <mergeCell ref="J29:K29"/>
    <mergeCell ref="L29:M29"/>
    <mergeCell ref="N29:O29"/>
    <mergeCell ref="H32:I32"/>
    <mergeCell ref="J32:K32"/>
    <mergeCell ref="L32:M32"/>
    <mergeCell ref="N32:O32"/>
    <mergeCell ref="F31:G31"/>
    <mergeCell ref="H31:I31"/>
    <mergeCell ref="J31:K31"/>
    <mergeCell ref="L31:M31"/>
    <mergeCell ref="N31:O31"/>
    <mergeCell ref="F32:G32"/>
    <mergeCell ref="H35:I35"/>
    <mergeCell ref="J35:K35"/>
    <mergeCell ref="L35:M35"/>
    <mergeCell ref="N35:O35"/>
    <mergeCell ref="N33:O33"/>
    <mergeCell ref="D34:E34"/>
    <mergeCell ref="F34:G34"/>
    <mergeCell ref="H34:I34"/>
    <mergeCell ref="J34:K34"/>
    <mergeCell ref="L34:M34"/>
    <mergeCell ref="N34:O34"/>
    <mergeCell ref="D33:E33"/>
    <mergeCell ref="F33:G33"/>
    <mergeCell ref="H33:I33"/>
    <mergeCell ref="J33:K33"/>
    <mergeCell ref="L33:M33"/>
    <mergeCell ref="L41:M41"/>
    <mergeCell ref="F46:G46"/>
    <mergeCell ref="H46:I46"/>
    <mergeCell ref="J46:K46"/>
    <mergeCell ref="L46:M46"/>
    <mergeCell ref="H51:I51"/>
    <mergeCell ref="J51:K51"/>
    <mergeCell ref="L51:M51"/>
    <mergeCell ref="D42:E42"/>
    <mergeCell ref="F43:G43"/>
    <mergeCell ref="D48:E48"/>
    <mergeCell ref="N38:O38"/>
    <mergeCell ref="F39:G39"/>
    <mergeCell ref="H39:I39"/>
    <mergeCell ref="J39:K39"/>
    <mergeCell ref="L39:M39"/>
    <mergeCell ref="N39:O39"/>
    <mergeCell ref="N36:O36"/>
    <mergeCell ref="F37:G37"/>
    <mergeCell ref="H37:I37"/>
    <mergeCell ref="J37:K37"/>
    <mergeCell ref="L37:M37"/>
    <mergeCell ref="N37:O37"/>
    <mergeCell ref="F36:G36"/>
    <mergeCell ref="H36:I36"/>
    <mergeCell ref="J36:K36"/>
    <mergeCell ref="L36:M36"/>
    <mergeCell ref="F38:G38"/>
    <mergeCell ref="H38:I38"/>
    <mergeCell ref="J38:K38"/>
    <mergeCell ref="L38:M38"/>
    <mergeCell ref="N41:O41"/>
    <mergeCell ref="H40:I40"/>
    <mergeCell ref="J40:K40"/>
    <mergeCell ref="L40:M40"/>
    <mergeCell ref="N40:O40"/>
    <mergeCell ref="N43:O43"/>
    <mergeCell ref="D44:E44"/>
    <mergeCell ref="F44:G44"/>
    <mergeCell ref="H44:I44"/>
    <mergeCell ref="J44:K44"/>
    <mergeCell ref="L44:M44"/>
    <mergeCell ref="N44:O44"/>
    <mergeCell ref="F42:G42"/>
    <mergeCell ref="H42:I42"/>
    <mergeCell ref="J42:K42"/>
    <mergeCell ref="L42:M42"/>
    <mergeCell ref="N42:O42"/>
    <mergeCell ref="H43:I43"/>
    <mergeCell ref="J43:K43"/>
    <mergeCell ref="L43:M43"/>
    <mergeCell ref="D41:E41"/>
    <mergeCell ref="F41:G41"/>
    <mergeCell ref="H41:I41"/>
    <mergeCell ref="J41:K41"/>
    <mergeCell ref="N46:O46"/>
    <mergeCell ref="H45:I45"/>
    <mergeCell ref="J45:K45"/>
    <mergeCell ref="L45:M45"/>
    <mergeCell ref="N45:O45"/>
    <mergeCell ref="N48:O48"/>
    <mergeCell ref="F49:G49"/>
    <mergeCell ref="H49:I49"/>
    <mergeCell ref="J49:K49"/>
    <mergeCell ref="L49:M49"/>
    <mergeCell ref="N49:O49"/>
    <mergeCell ref="H47:I47"/>
    <mergeCell ref="J47:K47"/>
    <mergeCell ref="L47:M47"/>
    <mergeCell ref="N47:O47"/>
    <mergeCell ref="F48:G48"/>
    <mergeCell ref="H48:I48"/>
    <mergeCell ref="J48:K48"/>
    <mergeCell ref="L48:M48"/>
    <mergeCell ref="F45:G45"/>
    <mergeCell ref="N51:O51"/>
    <mergeCell ref="F50:G50"/>
    <mergeCell ref="H50:I50"/>
    <mergeCell ref="J50:K50"/>
    <mergeCell ref="L50:M50"/>
    <mergeCell ref="N50:O50"/>
    <mergeCell ref="F52:G52"/>
    <mergeCell ref="H52:I52"/>
    <mergeCell ref="J52:K52"/>
    <mergeCell ref="L52:M52"/>
    <mergeCell ref="N52:O52"/>
    <mergeCell ref="F53:G53"/>
    <mergeCell ref="H53:I53"/>
    <mergeCell ref="J53:K53"/>
    <mergeCell ref="L53:M53"/>
    <mergeCell ref="F55:G55"/>
    <mergeCell ref="H55:I55"/>
    <mergeCell ref="J55:K55"/>
    <mergeCell ref="L55:M55"/>
    <mergeCell ref="N55:O55"/>
    <mergeCell ref="N53:O53"/>
    <mergeCell ref="F54:G54"/>
    <mergeCell ref="H54:I54"/>
    <mergeCell ref="J54:K54"/>
    <mergeCell ref="L54:M54"/>
    <mergeCell ref="N54:O54"/>
    <mergeCell ref="L56:M56"/>
    <mergeCell ref="N56:O56"/>
    <mergeCell ref="F57:G57"/>
    <mergeCell ref="H57:I57"/>
    <mergeCell ref="J57:K57"/>
    <mergeCell ref="L57:M57"/>
    <mergeCell ref="N59:O59"/>
    <mergeCell ref="N57:O57"/>
    <mergeCell ref="L58:M58"/>
    <mergeCell ref="N58:O58"/>
    <mergeCell ref="L77:M77"/>
    <mergeCell ref="N77:O77"/>
    <mergeCell ref="N70:O70"/>
    <mergeCell ref="H69:I69"/>
    <mergeCell ref="J69:K69"/>
    <mergeCell ref="L69:M69"/>
    <mergeCell ref="N69:O69"/>
    <mergeCell ref="D57:E57"/>
    <mergeCell ref="J60:K60"/>
    <mergeCell ref="L60:M60"/>
    <mergeCell ref="N63:O63"/>
    <mergeCell ref="N64:O64"/>
    <mergeCell ref="N60:O60"/>
    <mergeCell ref="F60:G60"/>
    <mergeCell ref="H60:I60"/>
    <mergeCell ref="H61:I61"/>
    <mergeCell ref="J61:K61"/>
    <mergeCell ref="L61:M61"/>
    <mergeCell ref="N61:O61"/>
    <mergeCell ref="N65:O65"/>
    <mergeCell ref="H62:I62"/>
    <mergeCell ref="N68:O68"/>
    <mergeCell ref="H70:I70"/>
    <mergeCell ref="L76:M76"/>
    <mergeCell ref="N76:O76"/>
    <mergeCell ref="H65:I65"/>
    <mergeCell ref="J65:K65"/>
    <mergeCell ref="L65:M65"/>
    <mergeCell ref="J62:K62"/>
    <mergeCell ref="L62:M62"/>
    <mergeCell ref="N62:O62"/>
    <mergeCell ref="J68:K68"/>
    <mergeCell ref="L68:M68"/>
    <mergeCell ref="F63:G63"/>
    <mergeCell ref="H63:I63"/>
    <mergeCell ref="J63:K63"/>
    <mergeCell ref="L63:M63"/>
    <mergeCell ref="D20:E20"/>
    <mergeCell ref="D30:E30"/>
    <mergeCell ref="D43:E43"/>
    <mergeCell ref="D21:E21"/>
    <mergeCell ref="D23:E23"/>
    <mergeCell ref="D24:E24"/>
    <mergeCell ref="D27:E27"/>
    <mergeCell ref="D39:E39"/>
    <mergeCell ref="D36:E36"/>
    <mergeCell ref="D22:E22"/>
    <mergeCell ref="D25:E25"/>
    <mergeCell ref="D26:E26"/>
    <mergeCell ref="D28:E28"/>
    <mergeCell ref="D29:E29"/>
    <mergeCell ref="D31:E31"/>
    <mergeCell ref="D32:E32"/>
    <mergeCell ref="H56:I56"/>
    <mergeCell ref="J56:K56"/>
    <mergeCell ref="N93:O93"/>
    <mergeCell ref="H94:I94"/>
    <mergeCell ref="J94:K94"/>
    <mergeCell ref="L94:M94"/>
    <mergeCell ref="N94:O94"/>
    <mergeCell ref="L66:M66"/>
    <mergeCell ref="N66:O66"/>
    <mergeCell ref="D67:E67"/>
    <mergeCell ref="F67:G67"/>
    <mergeCell ref="H67:I67"/>
    <mergeCell ref="J67:K67"/>
    <mergeCell ref="L67:M67"/>
    <mergeCell ref="N67:O67"/>
    <mergeCell ref="D66:E66"/>
    <mergeCell ref="F66:G66"/>
    <mergeCell ref="L81:M81"/>
    <mergeCell ref="N81:O81"/>
    <mergeCell ref="N71:O71"/>
    <mergeCell ref="F72:G72"/>
    <mergeCell ref="H72:I72"/>
    <mergeCell ref="J72:K72"/>
    <mergeCell ref="L72:M72"/>
    <mergeCell ref="N72:O72"/>
    <mergeCell ref="H68:I68"/>
    <mergeCell ref="J78:K78"/>
    <mergeCell ref="J70:K70"/>
    <mergeCell ref="H76:I76"/>
    <mergeCell ref="J76:K76"/>
    <mergeCell ref="H78:I78"/>
    <mergeCell ref="H80:I80"/>
    <mergeCell ref="J80:K80"/>
    <mergeCell ref="H91:I91"/>
    <mergeCell ref="J91:K91"/>
    <mergeCell ref="H77:I77"/>
    <mergeCell ref="J77:K77"/>
    <mergeCell ref="K86:L86"/>
    <mergeCell ref="H71:I71"/>
    <mergeCell ref="J71:K71"/>
    <mergeCell ref="L71:M71"/>
    <mergeCell ref="L70:M70"/>
    <mergeCell ref="L78:M78"/>
    <mergeCell ref="L80:M80"/>
    <mergeCell ref="M86:N86"/>
    <mergeCell ref="N78:O78"/>
    <mergeCell ref="H79:I79"/>
    <mergeCell ref="J79:K79"/>
    <mergeCell ref="L79:M79"/>
    <mergeCell ref="N79:O79"/>
    <mergeCell ref="N73:O73"/>
    <mergeCell ref="F74:G74"/>
    <mergeCell ref="H74:I74"/>
    <mergeCell ref="J74:K74"/>
    <mergeCell ref="L74:M74"/>
    <mergeCell ref="N74:O74"/>
    <mergeCell ref="F75:G75"/>
    <mergeCell ref="H75:I75"/>
    <mergeCell ref="J75:K75"/>
    <mergeCell ref="L75:M75"/>
    <mergeCell ref="N75:O75"/>
    <mergeCell ref="D77:E77"/>
    <mergeCell ref="F77:G77"/>
    <mergeCell ref="F30:G30"/>
    <mergeCell ref="F28:G28"/>
    <mergeCell ref="H59:I59"/>
    <mergeCell ref="J59:K59"/>
    <mergeCell ref="L59:M59"/>
    <mergeCell ref="H73:I73"/>
    <mergeCell ref="J73:K73"/>
    <mergeCell ref="L73:M73"/>
    <mergeCell ref="H64:I64"/>
    <mergeCell ref="J64:K64"/>
    <mergeCell ref="L64:M64"/>
    <mergeCell ref="H66:I66"/>
    <mergeCell ref="J66:K66"/>
    <mergeCell ref="F68:G68"/>
    <mergeCell ref="F69:G69"/>
    <mergeCell ref="D70:E70"/>
    <mergeCell ref="D61:E61"/>
    <mergeCell ref="F71:G71"/>
    <mergeCell ref="D58:E58"/>
    <mergeCell ref="F58:G58"/>
    <mergeCell ref="H58:I58"/>
    <mergeCell ref="J58:K58"/>
    <mergeCell ref="N80:O80"/>
    <mergeCell ref="B86:D86"/>
    <mergeCell ref="E86:H86"/>
    <mergeCell ref="I86:J86"/>
    <mergeCell ref="D49:E50"/>
    <mergeCell ref="D62:E62"/>
    <mergeCell ref="D63:E63"/>
    <mergeCell ref="D73:E73"/>
    <mergeCell ref="F73:G73"/>
    <mergeCell ref="D76:E76"/>
    <mergeCell ref="F76:G76"/>
    <mergeCell ref="D78:E78"/>
    <mergeCell ref="F78:G78"/>
    <mergeCell ref="D79:E79"/>
    <mergeCell ref="F79:G79"/>
    <mergeCell ref="D80:E80"/>
    <mergeCell ref="F80:G80"/>
    <mergeCell ref="D54:E54"/>
    <mergeCell ref="F61:G61"/>
    <mergeCell ref="D55:E55"/>
    <mergeCell ref="D56:E56"/>
    <mergeCell ref="F62:G62"/>
    <mergeCell ref="D64:E64"/>
    <mergeCell ref="A81:C81"/>
    <mergeCell ref="N100:O100"/>
    <mergeCell ref="A103:O103"/>
    <mergeCell ref="H98:I98"/>
    <mergeCell ref="J98:K98"/>
    <mergeCell ref="L98:M98"/>
    <mergeCell ref="N98:O98"/>
    <mergeCell ref="H99:I99"/>
    <mergeCell ref="J99:K99"/>
    <mergeCell ref="L99:M99"/>
    <mergeCell ref="N99:O99"/>
    <mergeCell ref="H106:I106"/>
    <mergeCell ref="J106:K106"/>
    <mergeCell ref="A100:C100"/>
    <mergeCell ref="D100:E100"/>
    <mergeCell ref="F100:G100"/>
    <mergeCell ref="H100:I100"/>
    <mergeCell ref="J100:K100"/>
    <mergeCell ref="L100:M100"/>
    <mergeCell ref="L106:M106"/>
    <mergeCell ref="A35:C35"/>
    <mergeCell ref="D35:G35"/>
    <mergeCell ref="A36:C39"/>
    <mergeCell ref="D37:E37"/>
    <mergeCell ref="D38:E38"/>
    <mergeCell ref="A14:C34"/>
    <mergeCell ref="D15:E15"/>
    <mergeCell ref="D16:E16"/>
    <mergeCell ref="D18:E18"/>
    <mergeCell ref="D19:E19"/>
    <mergeCell ref="A40:C40"/>
    <mergeCell ref="D40:G40"/>
    <mergeCell ref="A41:C80"/>
    <mergeCell ref="D45:E45"/>
    <mergeCell ref="D46:E46"/>
    <mergeCell ref="D47:E47"/>
    <mergeCell ref="F47:G47"/>
    <mergeCell ref="D51:E51"/>
    <mergeCell ref="F51:G51"/>
    <mergeCell ref="D52:E53"/>
    <mergeCell ref="D59:E59"/>
    <mergeCell ref="D60:E60"/>
    <mergeCell ref="D68:E68"/>
    <mergeCell ref="D69:E69"/>
    <mergeCell ref="D74:E74"/>
    <mergeCell ref="D75:E75"/>
    <mergeCell ref="F64:G64"/>
    <mergeCell ref="F59:G59"/>
    <mergeCell ref="F56:G56"/>
    <mergeCell ref="D65:E65"/>
    <mergeCell ref="F65:G65"/>
    <mergeCell ref="F70:G70"/>
    <mergeCell ref="D72:E72"/>
    <mergeCell ref="D71:E71"/>
    <mergeCell ref="D81:E81"/>
    <mergeCell ref="B83:P83"/>
    <mergeCell ref="B85:D85"/>
    <mergeCell ref="E85:H85"/>
    <mergeCell ref="I85:J85"/>
    <mergeCell ref="K85:L85"/>
    <mergeCell ref="M85:N85"/>
    <mergeCell ref="O85:P85"/>
    <mergeCell ref="J81:K81"/>
    <mergeCell ref="H81:I81"/>
    <mergeCell ref="F81:G81"/>
    <mergeCell ref="O86:P86"/>
    <mergeCell ref="B88:P88"/>
    <mergeCell ref="A90:C90"/>
    <mergeCell ref="D90:G90"/>
    <mergeCell ref="A91:C91"/>
    <mergeCell ref="D91:G91"/>
    <mergeCell ref="A92:C93"/>
    <mergeCell ref="D92:E92"/>
    <mergeCell ref="D93:E93"/>
    <mergeCell ref="L91:M91"/>
    <mergeCell ref="N91:O91"/>
    <mergeCell ref="L90:M90"/>
    <mergeCell ref="N90:O90"/>
    <mergeCell ref="H90:I90"/>
    <mergeCell ref="J90:K90"/>
    <mergeCell ref="F92:G92"/>
    <mergeCell ref="H92:I92"/>
    <mergeCell ref="J92:K92"/>
    <mergeCell ref="L92:M92"/>
    <mergeCell ref="N92:O92"/>
    <mergeCell ref="F93:G93"/>
    <mergeCell ref="H93:I93"/>
    <mergeCell ref="J93:K93"/>
    <mergeCell ref="L93:M93"/>
    <mergeCell ref="N106:O106"/>
    <mergeCell ref="A94:C94"/>
    <mergeCell ref="D94:G94"/>
    <mergeCell ref="A96:O96"/>
    <mergeCell ref="A98:C98"/>
    <mergeCell ref="D98:G98"/>
    <mergeCell ref="A99:C99"/>
    <mergeCell ref="D99:G99"/>
    <mergeCell ref="A101:C101"/>
    <mergeCell ref="D101:E101"/>
    <mergeCell ref="F101:G101"/>
    <mergeCell ref="H101:I101"/>
    <mergeCell ref="J101:K101"/>
    <mergeCell ref="L101:M101"/>
    <mergeCell ref="N101:O101"/>
    <mergeCell ref="A105:C105"/>
    <mergeCell ref="D105:G105"/>
    <mergeCell ref="H105:I105"/>
    <mergeCell ref="J105:K105"/>
    <mergeCell ref="L105:M105"/>
    <mergeCell ref="N105:O105"/>
    <mergeCell ref="A106:C106"/>
    <mergeCell ref="D106:E106"/>
    <mergeCell ref="F106:G106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9CB1-604B-4DE1-BFA1-9C7F371B66D2}">
  <sheetPr>
    <outlinePr summaryBelow="0" summaryRight="0"/>
  </sheetPr>
  <dimension ref="A1:I266"/>
  <sheetViews>
    <sheetView showGridLines="0" view="pageBreakPreview" zoomScale="91" zoomScaleNormal="100" zoomScaleSheetLayoutView="91" workbookViewId="0">
      <pane ySplit="7" topLeftCell="A124" activePane="bottomLeft" state="frozen"/>
      <selection activeCell="A46" sqref="A46"/>
      <selection pane="bottomLeft" activeCell="T144" sqref="T144"/>
    </sheetView>
  </sheetViews>
  <sheetFormatPr defaultColWidth="9.140625" defaultRowHeight="15" outlineLevelRow="1" x14ac:dyDescent="0.25"/>
  <cols>
    <col min="1" max="1" width="0.7109375" style="268" customWidth="1"/>
    <col min="2" max="2" width="10.28515625" style="268" customWidth="1"/>
    <col min="3" max="3" width="6.85546875" style="268" customWidth="1"/>
    <col min="4" max="4" width="8.42578125" style="268" customWidth="1"/>
    <col min="5" max="5" width="23.140625" style="268" customWidth="1"/>
    <col min="6" max="8" width="12.28515625" style="268" customWidth="1"/>
    <col min="9" max="9" width="13.7109375" style="268" customWidth="1"/>
    <col min="10" max="16384" width="9.140625" style="268"/>
  </cols>
  <sheetData>
    <row r="1" spans="1:9" ht="0.95" customHeight="1" x14ac:dyDescent="0.25"/>
    <row r="2" spans="1:9" ht="23.25" customHeight="1" x14ac:dyDescent="0.25">
      <c r="A2" s="344" t="s">
        <v>226</v>
      </c>
      <c r="B2" s="349"/>
      <c r="C2" s="349"/>
      <c r="D2" s="349"/>
      <c r="E2" s="349"/>
      <c r="F2" s="349"/>
      <c r="G2" s="349"/>
      <c r="H2" s="349"/>
      <c r="I2" s="349"/>
    </row>
    <row r="3" spans="1:9" ht="6" customHeight="1" x14ac:dyDescent="0.25"/>
    <row r="4" spans="1:9" ht="21.2" customHeight="1" x14ac:dyDescent="0.25">
      <c r="A4" s="346" t="s">
        <v>860</v>
      </c>
      <c r="B4" s="370"/>
      <c r="C4" s="370"/>
      <c r="D4" s="370"/>
      <c r="E4" s="370"/>
      <c r="F4" s="370"/>
      <c r="G4" s="370"/>
      <c r="H4" s="370"/>
      <c r="I4" s="370"/>
    </row>
    <row r="5" spans="1:9" ht="3" customHeight="1" x14ac:dyDescent="0.25"/>
    <row r="6" spans="1:9" ht="19.899999999999999" customHeight="1" x14ac:dyDescent="0.25">
      <c r="A6" s="348" t="s">
        <v>1512</v>
      </c>
      <c r="B6" s="349"/>
      <c r="C6" s="349"/>
      <c r="D6" s="349"/>
      <c r="E6" s="349"/>
      <c r="F6" s="349"/>
      <c r="G6" s="349"/>
      <c r="H6" s="349"/>
      <c r="I6" s="349"/>
    </row>
    <row r="7" spans="1:9" ht="16.149999999999999" customHeight="1" x14ac:dyDescent="0.25"/>
    <row r="8" spans="1:9" ht="5.25" customHeight="1" x14ac:dyDescent="0.25"/>
    <row r="9" spans="1:9" ht="10.7" customHeight="1" x14ac:dyDescent="0.25"/>
    <row r="10" spans="1:9" ht="21.6" customHeight="1" x14ac:dyDescent="0.25">
      <c r="A10" s="365" t="s">
        <v>855</v>
      </c>
      <c r="B10" s="349"/>
      <c r="C10" s="349"/>
      <c r="D10" s="349"/>
      <c r="E10" s="349"/>
      <c r="F10" s="349"/>
      <c r="G10" s="349"/>
      <c r="H10" s="349"/>
      <c r="I10" s="349"/>
    </row>
    <row r="11" spans="1:9" ht="6.6" customHeight="1" x14ac:dyDescent="0.25"/>
    <row r="12" spans="1:9" ht="21.6" customHeight="1" x14ac:dyDescent="0.25">
      <c r="A12" s="365" t="s">
        <v>285</v>
      </c>
      <c r="B12" s="349"/>
      <c r="C12" s="349"/>
      <c r="D12" s="349"/>
      <c r="E12" s="349"/>
      <c r="F12" s="349"/>
      <c r="G12" s="349"/>
      <c r="H12" s="349"/>
      <c r="I12" s="349"/>
    </row>
    <row r="13" spans="1:9" ht="6.2" customHeight="1" x14ac:dyDescent="0.25"/>
    <row r="14" spans="1:9" x14ac:dyDescent="0.25">
      <c r="A14" s="362" t="s">
        <v>286</v>
      </c>
      <c r="B14" s="359"/>
      <c r="C14" s="363" t="s">
        <v>13</v>
      </c>
      <c r="D14" s="364"/>
      <c r="E14" s="359"/>
      <c r="F14" s="279" t="s">
        <v>287</v>
      </c>
      <c r="G14" s="279" t="s">
        <v>288</v>
      </c>
      <c r="H14" s="279" t="s">
        <v>269</v>
      </c>
      <c r="I14" s="279" t="s">
        <v>270</v>
      </c>
    </row>
    <row r="15" spans="1:9" collapsed="1" x14ac:dyDescent="0.25">
      <c r="A15" s="353" t="s">
        <v>863</v>
      </c>
      <c r="B15" s="354"/>
      <c r="C15" s="353" t="s">
        <v>864</v>
      </c>
      <c r="D15" s="351"/>
      <c r="E15" s="354"/>
      <c r="F15" s="281"/>
      <c r="G15" s="280">
        <v>0</v>
      </c>
      <c r="H15" s="280">
        <v>0</v>
      </c>
      <c r="I15" s="280">
        <v>8303</v>
      </c>
    </row>
    <row r="16" spans="1:9" ht="27" hidden="1" outlineLevel="1" collapsed="1" x14ac:dyDescent="0.25">
      <c r="A16" s="355" t="s">
        <v>281</v>
      </c>
      <c r="B16" s="356"/>
      <c r="C16" s="272" t="s">
        <v>865</v>
      </c>
      <c r="D16" s="361" t="s">
        <v>866</v>
      </c>
      <c r="E16" s="354"/>
      <c r="F16" s="283"/>
      <c r="G16" s="282">
        <v>0</v>
      </c>
      <c r="H16" s="282">
        <v>0</v>
      </c>
      <c r="I16" s="282">
        <v>890</v>
      </c>
    </row>
    <row r="17" spans="1:9" ht="27" hidden="1" outlineLevel="1" collapsed="1" x14ac:dyDescent="0.25">
      <c r="A17" s="357"/>
      <c r="B17" s="356"/>
      <c r="C17" s="272" t="s">
        <v>1388</v>
      </c>
      <c r="D17" s="361" t="s">
        <v>1389</v>
      </c>
      <c r="E17" s="354"/>
      <c r="F17" s="283"/>
      <c r="G17" s="283"/>
      <c r="H17" s="282">
        <v>0</v>
      </c>
      <c r="I17" s="282">
        <v>3003</v>
      </c>
    </row>
    <row r="18" spans="1:9" ht="27" hidden="1" outlineLevel="1" collapsed="1" x14ac:dyDescent="0.25">
      <c r="A18" s="357"/>
      <c r="B18" s="356"/>
      <c r="C18" s="272" t="s">
        <v>399</v>
      </c>
      <c r="D18" s="361" t="s">
        <v>400</v>
      </c>
      <c r="E18" s="354"/>
      <c r="F18" s="283"/>
      <c r="G18" s="283"/>
      <c r="H18" s="282">
        <v>0</v>
      </c>
      <c r="I18" s="282">
        <v>3660</v>
      </c>
    </row>
    <row r="19" spans="1:9" hidden="1" outlineLevel="1" collapsed="1" x14ac:dyDescent="0.25">
      <c r="A19" s="358"/>
      <c r="B19" s="359"/>
      <c r="C19" s="272" t="s">
        <v>389</v>
      </c>
      <c r="D19" s="361" t="s">
        <v>390</v>
      </c>
      <c r="E19" s="354"/>
      <c r="F19" s="283"/>
      <c r="G19" s="283"/>
      <c r="H19" s="282">
        <v>0</v>
      </c>
      <c r="I19" s="282">
        <v>750</v>
      </c>
    </row>
    <row r="20" spans="1:9" collapsed="1" x14ac:dyDescent="0.25">
      <c r="A20" s="353" t="s">
        <v>867</v>
      </c>
      <c r="B20" s="354"/>
      <c r="C20" s="353" t="s">
        <v>868</v>
      </c>
      <c r="D20" s="351"/>
      <c r="E20" s="354"/>
      <c r="F20" s="281"/>
      <c r="G20" s="281"/>
      <c r="H20" s="280">
        <v>0</v>
      </c>
      <c r="I20" s="280">
        <v>9035</v>
      </c>
    </row>
    <row r="21" spans="1:9" hidden="1" outlineLevel="1" collapsed="1" x14ac:dyDescent="0.25">
      <c r="A21" s="355" t="s">
        <v>281</v>
      </c>
      <c r="B21" s="359"/>
      <c r="C21" s="272" t="s">
        <v>869</v>
      </c>
      <c r="D21" s="361" t="s">
        <v>870</v>
      </c>
      <c r="E21" s="354"/>
      <c r="F21" s="283"/>
      <c r="G21" s="283"/>
      <c r="H21" s="282">
        <v>0</v>
      </c>
      <c r="I21" s="282">
        <v>9035</v>
      </c>
    </row>
    <row r="22" spans="1:9" collapsed="1" x14ac:dyDescent="0.25">
      <c r="A22" s="353" t="s">
        <v>871</v>
      </c>
      <c r="B22" s="354"/>
      <c r="C22" s="353" t="s">
        <v>872</v>
      </c>
      <c r="D22" s="351"/>
      <c r="E22" s="354"/>
      <c r="F22" s="281"/>
      <c r="G22" s="281"/>
      <c r="H22" s="280">
        <v>0</v>
      </c>
      <c r="I22" s="280">
        <v>24200</v>
      </c>
    </row>
    <row r="23" spans="1:9" ht="27" hidden="1" outlineLevel="1" collapsed="1" x14ac:dyDescent="0.25">
      <c r="A23" s="355" t="s">
        <v>281</v>
      </c>
      <c r="B23" s="359"/>
      <c r="C23" s="272" t="s">
        <v>873</v>
      </c>
      <c r="D23" s="361" t="s">
        <v>874</v>
      </c>
      <c r="E23" s="354"/>
      <c r="F23" s="283"/>
      <c r="G23" s="283"/>
      <c r="H23" s="282">
        <v>0</v>
      </c>
      <c r="I23" s="282">
        <v>24200</v>
      </c>
    </row>
    <row r="24" spans="1:9" collapsed="1" x14ac:dyDescent="0.25">
      <c r="A24" s="353" t="s">
        <v>875</v>
      </c>
      <c r="B24" s="354"/>
      <c r="C24" s="353" t="s">
        <v>876</v>
      </c>
      <c r="D24" s="351"/>
      <c r="E24" s="354"/>
      <c r="F24" s="281"/>
      <c r="G24" s="280">
        <v>22130.5</v>
      </c>
      <c r="H24" s="280">
        <v>22130.5</v>
      </c>
      <c r="I24" s="280">
        <v>72043.199999999997</v>
      </c>
    </row>
    <row r="25" spans="1:9" ht="27" hidden="1" outlineLevel="1" collapsed="1" x14ac:dyDescent="0.25">
      <c r="A25" s="355" t="s">
        <v>281</v>
      </c>
      <c r="B25" s="356"/>
      <c r="C25" s="272" t="s">
        <v>877</v>
      </c>
      <c r="D25" s="361" t="s">
        <v>878</v>
      </c>
      <c r="E25" s="354"/>
      <c r="F25" s="283"/>
      <c r="G25" s="283"/>
      <c r="H25" s="282">
        <v>0</v>
      </c>
      <c r="I25" s="282">
        <v>11561.84</v>
      </c>
    </row>
    <row r="26" spans="1:9" ht="27" hidden="1" outlineLevel="1" collapsed="1" x14ac:dyDescent="0.25">
      <c r="A26" s="357"/>
      <c r="B26" s="356"/>
      <c r="C26" s="272" t="s">
        <v>879</v>
      </c>
      <c r="D26" s="361" t="s">
        <v>880</v>
      </c>
      <c r="E26" s="354"/>
      <c r="F26" s="283"/>
      <c r="G26" s="282">
        <v>9830.5</v>
      </c>
      <c r="H26" s="282">
        <v>9830.5</v>
      </c>
      <c r="I26" s="282">
        <v>34338.5</v>
      </c>
    </row>
    <row r="27" spans="1:9" ht="27" hidden="1" outlineLevel="1" collapsed="1" x14ac:dyDescent="0.25">
      <c r="A27" s="357"/>
      <c r="B27" s="356"/>
      <c r="C27" s="272" t="s">
        <v>881</v>
      </c>
      <c r="D27" s="361" t="s">
        <v>882</v>
      </c>
      <c r="E27" s="354"/>
      <c r="F27" s="283"/>
      <c r="G27" s="283"/>
      <c r="H27" s="282">
        <v>0</v>
      </c>
      <c r="I27" s="282">
        <v>11300</v>
      </c>
    </row>
    <row r="28" spans="1:9" ht="27" hidden="1" outlineLevel="1" collapsed="1" x14ac:dyDescent="0.25">
      <c r="A28" s="357"/>
      <c r="B28" s="356"/>
      <c r="C28" s="272" t="s">
        <v>883</v>
      </c>
      <c r="D28" s="361" t="s">
        <v>884</v>
      </c>
      <c r="E28" s="354"/>
      <c r="F28" s="283"/>
      <c r="G28" s="283"/>
      <c r="H28" s="282">
        <v>0</v>
      </c>
      <c r="I28" s="282">
        <v>2542.86</v>
      </c>
    </row>
    <row r="29" spans="1:9" ht="27" hidden="1" outlineLevel="1" collapsed="1" x14ac:dyDescent="0.25">
      <c r="A29" s="358"/>
      <c r="B29" s="359"/>
      <c r="C29" s="272" t="s">
        <v>1659</v>
      </c>
      <c r="D29" s="361" t="s">
        <v>1660</v>
      </c>
      <c r="E29" s="354"/>
      <c r="F29" s="283"/>
      <c r="G29" s="282">
        <v>12300</v>
      </c>
      <c r="H29" s="282">
        <v>12300</v>
      </c>
      <c r="I29" s="282">
        <v>12300</v>
      </c>
    </row>
    <row r="30" spans="1:9" collapsed="1" x14ac:dyDescent="0.25">
      <c r="A30" s="353" t="s">
        <v>885</v>
      </c>
      <c r="B30" s="354"/>
      <c r="C30" s="353" t="s">
        <v>886</v>
      </c>
      <c r="D30" s="351"/>
      <c r="E30" s="354"/>
      <c r="F30" s="280">
        <v>6936</v>
      </c>
      <c r="G30" s="280">
        <v>3018</v>
      </c>
      <c r="H30" s="280">
        <v>9954</v>
      </c>
      <c r="I30" s="280">
        <v>62071</v>
      </c>
    </row>
    <row r="31" spans="1:9" ht="27" hidden="1" outlineLevel="1" collapsed="1" x14ac:dyDescent="0.25">
      <c r="A31" s="355" t="s">
        <v>281</v>
      </c>
      <c r="B31" s="356"/>
      <c r="C31" s="272" t="s">
        <v>887</v>
      </c>
      <c r="D31" s="361" t="s">
        <v>888</v>
      </c>
      <c r="E31" s="354"/>
      <c r="F31" s="283"/>
      <c r="G31" s="283"/>
      <c r="H31" s="282">
        <v>0</v>
      </c>
      <c r="I31" s="282">
        <v>250</v>
      </c>
    </row>
    <row r="32" spans="1:9" ht="27" hidden="1" outlineLevel="1" collapsed="1" x14ac:dyDescent="0.25">
      <c r="A32" s="357"/>
      <c r="B32" s="356"/>
      <c r="C32" s="272" t="s">
        <v>323</v>
      </c>
      <c r="D32" s="361" t="s">
        <v>324</v>
      </c>
      <c r="E32" s="354"/>
      <c r="F32" s="283"/>
      <c r="G32" s="283"/>
      <c r="H32" s="282">
        <v>0</v>
      </c>
      <c r="I32" s="282">
        <v>14750</v>
      </c>
    </row>
    <row r="33" spans="1:9" hidden="1" outlineLevel="1" collapsed="1" x14ac:dyDescent="0.25">
      <c r="A33" s="357"/>
      <c r="B33" s="356"/>
      <c r="C33" s="272" t="s">
        <v>869</v>
      </c>
      <c r="D33" s="361" t="s">
        <v>870</v>
      </c>
      <c r="E33" s="354"/>
      <c r="F33" s="282">
        <v>3936</v>
      </c>
      <c r="G33" s="282">
        <v>3018</v>
      </c>
      <c r="H33" s="282">
        <v>6954</v>
      </c>
      <c r="I33" s="282">
        <v>15945</v>
      </c>
    </row>
    <row r="34" spans="1:9" ht="27" hidden="1" outlineLevel="1" collapsed="1" x14ac:dyDescent="0.25">
      <c r="A34" s="357"/>
      <c r="B34" s="356"/>
      <c r="C34" s="272" t="s">
        <v>327</v>
      </c>
      <c r="D34" s="361" t="s">
        <v>328</v>
      </c>
      <c r="E34" s="354"/>
      <c r="F34" s="283"/>
      <c r="G34" s="283"/>
      <c r="H34" s="282">
        <v>0</v>
      </c>
      <c r="I34" s="282">
        <v>800</v>
      </c>
    </row>
    <row r="35" spans="1:9" ht="27" hidden="1" outlineLevel="1" collapsed="1" x14ac:dyDescent="0.25">
      <c r="A35" s="357"/>
      <c r="B35" s="356"/>
      <c r="C35" s="272" t="s">
        <v>889</v>
      </c>
      <c r="D35" s="361" t="s">
        <v>890</v>
      </c>
      <c r="E35" s="354"/>
      <c r="F35" s="283"/>
      <c r="G35" s="283"/>
      <c r="H35" s="282">
        <v>0</v>
      </c>
      <c r="I35" s="282">
        <v>2000</v>
      </c>
    </row>
    <row r="36" spans="1:9" hidden="1" outlineLevel="1" collapsed="1" x14ac:dyDescent="0.25">
      <c r="A36" s="357"/>
      <c r="B36" s="356"/>
      <c r="C36" s="272" t="s">
        <v>389</v>
      </c>
      <c r="D36" s="361" t="s">
        <v>390</v>
      </c>
      <c r="E36" s="354"/>
      <c r="F36" s="282">
        <v>3000</v>
      </c>
      <c r="G36" s="283"/>
      <c r="H36" s="282">
        <v>3000</v>
      </c>
      <c r="I36" s="282">
        <v>15526</v>
      </c>
    </row>
    <row r="37" spans="1:9" hidden="1" outlineLevel="1" collapsed="1" x14ac:dyDescent="0.25">
      <c r="A37" s="358"/>
      <c r="B37" s="359"/>
      <c r="C37" s="272" t="s">
        <v>891</v>
      </c>
      <c r="D37" s="361" t="s">
        <v>892</v>
      </c>
      <c r="E37" s="354"/>
      <c r="F37" s="283"/>
      <c r="G37" s="283"/>
      <c r="H37" s="282">
        <v>0</v>
      </c>
      <c r="I37" s="282">
        <v>12800</v>
      </c>
    </row>
    <row r="38" spans="1:9" collapsed="1" x14ac:dyDescent="0.25">
      <c r="A38" s="353" t="s">
        <v>893</v>
      </c>
      <c r="B38" s="354"/>
      <c r="C38" s="353" t="s">
        <v>894</v>
      </c>
      <c r="D38" s="351"/>
      <c r="E38" s="354"/>
      <c r="F38" s="280">
        <v>1921.01</v>
      </c>
      <c r="G38" s="281"/>
      <c r="H38" s="280">
        <v>1921.01</v>
      </c>
      <c r="I38" s="280">
        <v>41245.93</v>
      </c>
    </row>
    <row r="39" spans="1:9" ht="27" hidden="1" outlineLevel="1" collapsed="1" x14ac:dyDescent="0.25">
      <c r="A39" s="355" t="s">
        <v>281</v>
      </c>
      <c r="B39" s="356"/>
      <c r="C39" s="272" t="s">
        <v>895</v>
      </c>
      <c r="D39" s="361" t="s">
        <v>896</v>
      </c>
      <c r="E39" s="354"/>
      <c r="F39" s="282">
        <v>1321.01</v>
      </c>
      <c r="G39" s="283"/>
      <c r="H39" s="282">
        <v>1321.01</v>
      </c>
      <c r="I39" s="282">
        <v>8825.93</v>
      </c>
    </row>
    <row r="40" spans="1:9" ht="27" hidden="1" outlineLevel="1" collapsed="1" x14ac:dyDescent="0.25">
      <c r="A40" s="357"/>
      <c r="B40" s="356"/>
      <c r="C40" s="272" t="s">
        <v>1390</v>
      </c>
      <c r="D40" s="361" t="s">
        <v>1391</v>
      </c>
      <c r="E40" s="354"/>
      <c r="F40" s="283"/>
      <c r="G40" s="283"/>
      <c r="H40" s="282">
        <v>0</v>
      </c>
      <c r="I40" s="282">
        <v>8000</v>
      </c>
    </row>
    <row r="41" spans="1:9" ht="27" hidden="1" outlineLevel="1" collapsed="1" x14ac:dyDescent="0.25">
      <c r="A41" s="357"/>
      <c r="B41" s="356"/>
      <c r="C41" s="272" t="s">
        <v>395</v>
      </c>
      <c r="D41" s="361" t="s">
        <v>396</v>
      </c>
      <c r="E41" s="354"/>
      <c r="F41" s="282">
        <v>600</v>
      </c>
      <c r="G41" s="283"/>
      <c r="H41" s="282">
        <v>600</v>
      </c>
      <c r="I41" s="282">
        <v>600</v>
      </c>
    </row>
    <row r="42" spans="1:9" hidden="1" outlineLevel="1" collapsed="1" x14ac:dyDescent="0.25">
      <c r="A42" s="358"/>
      <c r="B42" s="359"/>
      <c r="C42" s="272" t="s">
        <v>389</v>
      </c>
      <c r="D42" s="361" t="s">
        <v>390</v>
      </c>
      <c r="E42" s="354"/>
      <c r="F42" s="283"/>
      <c r="G42" s="283"/>
      <c r="H42" s="282">
        <v>0</v>
      </c>
      <c r="I42" s="282">
        <v>23820</v>
      </c>
    </row>
    <row r="43" spans="1:9" collapsed="1" x14ac:dyDescent="0.25">
      <c r="A43" s="353" t="s">
        <v>897</v>
      </c>
      <c r="B43" s="354"/>
      <c r="C43" s="353" t="s">
        <v>898</v>
      </c>
      <c r="D43" s="351"/>
      <c r="E43" s="354"/>
      <c r="F43" s="280">
        <v>10035.9</v>
      </c>
      <c r="G43" s="280">
        <v>-2726.4</v>
      </c>
      <c r="H43" s="280">
        <v>7309.5</v>
      </c>
      <c r="I43" s="280">
        <v>71756.75</v>
      </c>
    </row>
    <row r="44" spans="1:9" ht="27" hidden="1" outlineLevel="1" collapsed="1" x14ac:dyDescent="0.25">
      <c r="A44" s="355" t="s">
        <v>281</v>
      </c>
      <c r="B44" s="356"/>
      <c r="C44" s="272" t="s">
        <v>899</v>
      </c>
      <c r="D44" s="361" t="s">
        <v>900</v>
      </c>
      <c r="E44" s="354"/>
      <c r="F44" s="282">
        <v>1516</v>
      </c>
      <c r="G44" s="282">
        <v>504</v>
      </c>
      <c r="H44" s="282">
        <v>2020</v>
      </c>
      <c r="I44" s="282">
        <v>13948</v>
      </c>
    </row>
    <row r="45" spans="1:9" ht="27" hidden="1" outlineLevel="1" collapsed="1" x14ac:dyDescent="0.25">
      <c r="A45" s="357"/>
      <c r="B45" s="356"/>
      <c r="C45" s="272" t="s">
        <v>901</v>
      </c>
      <c r="D45" s="361" t="s">
        <v>902</v>
      </c>
      <c r="E45" s="354"/>
      <c r="F45" s="282">
        <v>8519.9</v>
      </c>
      <c r="G45" s="282">
        <v>-3230.4</v>
      </c>
      <c r="H45" s="282">
        <v>5289.5</v>
      </c>
      <c r="I45" s="282">
        <v>53993.75</v>
      </c>
    </row>
    <row r="46" spans="1:9" ht="27" hidden="1" outlineLevel="1" collapsed="1" x14ac:dyDescent="0.25">
      <c r="A46" s="357"/>
      <c r="B46" s="356"/>
      <c r="C46" s="272" t="s">
        <v>903</v>
      </c>
      <c r="D46" s="361" t="s">
        <v>904</v>
      </c>
      <c r="E46" s="354"/>
      <c r="F46" s="283"/>
      <c r="G46" s="283"/>
      <c r="H46" s="282">
        <v>0</v>
      </c>
      <c r="I46" s="282">
        <v>750</v>
      </c>
    </row>
    <row r="47" spans="1:9" ht="27" hidden="1" outlineLevel="1" collapsed="1" x14ac:dyDescent="0.25">
      <c r="A47" s="357"/>
      <c r="B47" s="356"/>
      <c r="C47" s="272" t="s">
        <v>905</v>
      </c>
      <c r="D47" s="361" t="s">
        <v>906</v>
      </c>
      <c r="E47" s="354"/>
      <c r="F47" s="283"/>
      <c r="G47" s="283"/>
      <c r="H47" s="282">
        <v>0</v>
      </c>
      <c r="I47" s="282">
        <v>785</v>
      </c>
    </row>
    <row r="48" spans="1:9" ht="27" hidden="1" outlineLevel="1" collapsed="1" x14ac:dyDescent="0.25">
      <c r="A48" s="358"/>
      <c r="B48" s="359"/>
      <c r="C48" s="272" t="s">
        <v>1125</v>
      </c>
      <c r="D48" s="361" t="s">
        <v>1126</v>
      </c>
      <c r="E48" s="354"/>
      <c r="F48" s="283"/>
      <c r="G48" s="283"/>
      <c r="H48" s="282">
        <v>0</v>
      </c>
      <c r="I48" s="282">
        <v>2280</v>
      </c>
    </row>
    <row r="49" spans="1:9" collapsed="1" x14ac:dyDescent="0.25">
      <c r="A49" s="353" t="s">
        <v>907</v>
      </c>
      <c r="B49" s="354"/>
      <c r="C49" s="353" t="s">
        <v>908</v>
      </c>
      <c r="D49" s="351"/>
      <c r="E49" s="354"/>
      <c r="F49" s="280">
        <v>16010</v>
      </c>
      <c r="G49" s="280">
        <v>-6880</v>
      </c>
      <c r="H49" s="280">
        <v>9130</v>
      </c>
      <c r="I49" s="280">
        <v>51242</v>
      </c>
    </row>
    <row r="50" spans="1:9" ht="27" hidden="1" outlineLevel="1" collapsed="1" x14ac:dyDescent="0.25">
      <c r="A50" s="355" t="s">
        <v>281</v>
      </c>
      <c r="B50" s="356"/>
      <c r="C50" s="272" t="s">
        <v>323</v>
      </c>
      <c r="D50" s="361" t="s">
        <v>324</v>
      </c>
      <c r="E50" s="354"/>
      <c r="F50" s="282">
        <v>13760</v>
      </c>
      <c r="G50" s="282">
        <v>-6880</v>
      </c>
      <c r="H50" s="282">
        <v>6880</v>
      </c>
      <c r="I50" s="282">
        <v>30960</v>
      </c>
    </row>
    <row r="51" spans="1:9" ht="27" hidden="1" outlineLevel="1" collapsed="1" x14ac:dyDescent="0.25">
      <c r="A51" s="357"/>
      <c r="B51" s="356"/>
      <c r="C51" s="272" t="s">
        <v>909</v>
      </c>
      <c r="D51" s="361" t="s">
        <v>910</v>
      </c>
      <c r="E51" s="354"/>
      <c r="F51" s="283"/>
      <c r="G51" s="282">
        <v>0</v>
      </c>
      <c r="H51" s="282">
        <v>0</v>
      </c>
      <c r="I51" s="282">
        <v>3832</v>
      </c>
    </row>
    <row r="52" spans="1:9" ht="27" hidden="1" outlineLevel="1" collapsed="1" x14ac:dyDescent="0.25">
      <c r="A52" s="358"/>
      <c r="B52" s="359"/>
      <c r="C52" s="272" t="s">
        <v>911</v>
      </c>
      <c r="D52" s="361" t="s">
        <v>912</v>
      </c>
      <c r="E52" s="354"/>
      <c r="F52" s="282">
        <v>2250</v>
      </c>
      <c r="G52" s="283"/>
      <c r="H52" s="282">
        <v>2250</v>
      </c>
      <c r="I52" s="282">
        <v>16450</v>
      </c>
    </row>
    <row r="53" spans="1:9" collapsed="1" x14ac:dyDescent="0.25">
      <c r="A53" s="353" t="s">
        <v>913</v>
      </c>
      <c r="B53" s="354"/>
      <c r="C53" s="353" t="s">
        <v>914</v>
      </c>
      <c r="D53" s="351"/>
      <c r="E53" s="354"/>
      <c r="F53" s="280">
        <v>4200</v>
      </c>
      <c r="G53" s="281"/>
      <c r="H53" s="280">
        <v>4200</v>
      </c>
      <c r="I53" s="280">
        <v>8130</v>
      </c>
    </row>
    <row r="54" spans="1:9" ht="27" hidden="1" outlineLevel="1" collapsed="1" x14ac:dyDescent="0.25">
      <c r="A54" s="355" t="s">
        <v>281</v>
      </c>
      <c r="B54" s="356"/>
      <c r="C54" s="272" t="s">
        <v>1235</v>
      </c>
      <c r="D54" s="361" t="s">
        <v>1236</v>
      </c>
      <c r="E54" s="354"/>
      <c r="F54" s="283"/>
      <c r="G54" s="283"/>
      <c r="H54" s="282">
        <v>0</v>
      </c>
      <c r="I54" s="282">
        <v>330</v>
      </c>
    </row>
    <row r="55" spans="1:9" ht="27" hidden="1" outlineLevel="1" collapsed="1" x14ac:dyDescent="0.25">
      <c r="A55" s="357"/>
      <c r="B55" s="356"/>
      <c r="C55" s="272" t="s">
        <v>395</v>
      </c>
      <c r="D55" s="361" t="s">
        <v>396</v>
      </c>
      <c r="E55" s="354"/>
      <c r="F55" s="282">
        <v>4200</v>
      </c>
      <c r="G55" s="283"/>
      <c r="H55" s="282">
        <v>4200</v>
      </c>
      <c r="I55" s="282">
        <v>6850</v>
      </c>
    </row>
    <row r="56" spans="1:9" ht="27" hidden="1" outlineLevel="1" collapsed="1" x14ac:dyDescent="0.25">
      <c r="A56" s="357"/>
      <c r="B56" s="356"/>
      <c r="C56" s="272" t="s">
        <v>1488</v>
      </c>
      <c r="D56" s="361" t="s">
        <v>1489</v>
      </c>
      <c r="E56" s="354"/>
      <c r="F56" s="283"/>
      <c r="G56" s="283"/>
      <c r="H56" s="282">
        <v>0</v>
      </c>
      <c r="I56" s="282">
        <v>500</v>
      </c>
    </row>
    <row r="57" spans="1:9" ht="27" hidden="1" outlineLevel="1" collapsed="1" x14ac:dyDescent="0.25">
      <c r="A57" s="358"/>
      <c r="B57" s="359"/>
      <c r="C57" s="272" t="s">
        <v>915</v>
      </c>
      <c r="D57" s="361" t="s">
        <v>1392</v>
      </c>
      <c r="E57" s="354"/>
      <c r="F57" s="283"/>
      <c r="G57" s="283"/>
      <c r="H57" s="282">
        <v>0</v>
      </c>
      <c r="I57" s="282">
        <v>450</v>
      </c>
    </row>
    <row r="58" spans="1:9" collapsed="1" x14ac:dyDescent="0.25">
      <c r="A58" s="353" t="s">
        <v>916</v>
      </c>
      <c r="B58" s="354"/>
      <c r="C58" s="353" t="s">
        <v>917</v>
      </c>
      <c r="D58" s="351"/>
      <c r="E58" s="354"/>
      <c r="F58" s="280">
        <v>4068.72</v>
      </c>
      <c r="G58" s="280">
        <v>38000</v>
      </c>
      <c r="H58" s="280">
        <v>42068.72</v>
      </c>
      <c r="I58" s="280">
        <v>167304</v>
      </c>
    </row>
    <row r="59" spans="1:9" ht="27" hidden="1" outlineLevel="1" collapsed="1" x14ac:dyDescent="0.25">
      <c r="A59" s="355" t="s">
        <v>281</v>
      </c>
      <c r="B59" s="356"/>
      <c r="C59" s="272" t="s">
        <v>918</v>
      </c>
      <c r="D59" s="361" t="s">
        <v>919</v>
      </c>
      <c r="E59" s="354"/>
      <c r="F59" s="282">
        <v>4068.72</v>
      </c>
      <c r="G59" s="283"/>
      <c r="H59" s="282">
        <v>4068.72</v>
      </c>
      <c r="I59" s="282">
        <v>53304</v>
      </c>
    </row>
    <row r="60" spans="1:9" ht="27" hidden="1" outlineLevel="1" collapsed="1" x14ac:dyDescent="0.25">
      <c r="A60" s="358"/>
      <c r="B60" s="359"/>
      <c r="C60" s="272" t="s">
        <v>920</v>
      </c>
      <c r="D60" s="361" t="s">
        <v>921</v>
      </c>
      <c r="E60" s="354"/>
      <c r="F60" s="283"/>
      <c r="G60" s="282">
        <v>38000</v>
      </c>
      <c r="H60" s="282">
        <v>38000</v>
      </c>
      <c r="I60" s="282">
        <v>114000</v>
      </c>
    </row>
    <row r="61" spans="1:9" collapsed="1" x14ac:dyDescent="0.25">
      <c r="A61" s="353" t="s">
        <v>922</v>
      </c>
      <c r="B61" s="354"/>
      <c r="C61" s="353" t="s">
        <v>923</v>
      </c>
      <c r="D61" s="351"/>
      <c r="E61" s="354"/>
      <c r="F61" s="280">
        <v>5500</v>
      </c>
      <c r="G61" s="281"/>
      <c r="H61" s="280">
        <v>5500</v>
      </c>
      <c r="I61" s="280">
        <v>82490</v>
      </c>
    </row>
    <row r="62" spans="1:9" ht="27" hidden="1" outlineLevel="1" collapsed="1" x14ac:dyDescent="0.25">
      <c r="A62" s="355" t="s">
        <v>281</v>
      </c>
      <c r="B62" s="356"/>
      <c r="C62" s="272" t="s">
        <v>1393</v>
      </c>
      <c r="D62" s="361" t="s">
        <v>1394</v>
      </c>
      <c r="E62" s="354"/>
      <c r="F62" s="283"/>
      <c r="G62" s="283"/>
      <c r="H62" s="282">
        <v>0</v>
      </c>
      <c r="I62" s="282">
        <v>31625</v>
      </c>
    </row>
    <row r="63" spans="1:9" ht="27" hidden="1" outlineLevel="1" collapsed="1" x14ac:dyDescent="0.25">
      <c r="A63" s="357"/>
      <c r="B63" s="356"/>
      <c r="C63" s="272" t="s">
        <v>1438</v>
      </c>
      <c r="D63" s="361" t="s">
        <v>1439</v>
      </c>
      <c r="E63" s="354"/>
      <c r="F63" s="282">
        <v>5500</v>
      </c>
      <c r="G63" s="283"/>
      <c r="H63" s="282">
        <v>5500</v>
      </c>
      <c r="I63" s="282">
        <v>5500</v>
      </c>
    </row>
    <row r="64" spans="1:9" hidden="1" outlineLevel="1" collapsed="1" x14ac:dyDescent="0.25">
      <c r="A64" s="358"/>
      <c r="B64" s="359"/>
      <c r="C64" s="272" t="s">
        <v>924</v>
      </c>
      <c r="D64" s="361" t="s">
        <v>925</v>
      </c>
      <c r="E64" s="354"/>
      <c r="F64" s="283"/>
      <c r="G64" s="283"/>
      <c r="H64" s="282">
        <v>0</v>
      </c>
      <c r="I64" s="282">
        <v>45365</v>
      </c>
    </row>
    <row r="65" spans="1:9" collapsed="1" x14ac:dyDescent="0.25">
      <c r="A65" s="353" t="s">
        <v>926</v>
      </c>
      <c r="B65" s="354"/>
      <c r="C65" s="353" t="s">
        <v>927</v>
      </c>
      <c r="D65" s="351"/>
      <c r="E65" s="354"/>
      <c r="F65" s="281"/>
      <c r="G65" s="281"/>
      <c r="H65" s="280">
        <v>0</v>
      </c>
      <c r="I65" s="280">
        <v>22930.5</v>
      </c>
    </row>
    <row r="66" spans="1:9" ht="27" hidden="1" outlineLevel="1" collapsed="1" x14ac:dyDescent="0.25">
      <c r="A66" s="355" t="s">
        <v>281</v>
      </c>
      <c r="B66" s="356"/>
      <c r="C66" s="272" t="s">
        <v>928</v>
      </c>
      <c r="D66" s="361" t="s">
        <v>929</v>
      </c>
      <c r="E66" s="354"/>
      <c r="F66" s="283"/>
      <c r="G66" s="283"/>
      <c r="H66" s="282">
        <v>0</v>
      </c>
      <c r="I66" s="282">
        <v>5025</v>
      </c>
    </row>
    <row r="67" spans="1:9" hidden="1" outlineLevel="1" collapsed="1" x14ac:dyDescent="0.25">
      <c r="A67" s="357"/>
      <c r="B67" s="356"/>
      <c r="C67" s="272" t="s">
        <v>401</v>
      </c>
      <c r="D67" s="361" t="s">
        <v>402</v>
      </c>
      <c r="E67" s="354"/>
      <c r="F67" s="283"/>
      <c r="G67" s="283"/>
      <c r="H67" s="282">
        <v>0</v>
      </c>
      <c r="I67" s="282">
        <v>10368.5</v>
      </c>
    </row>
    <row r="68" spans="1:9" hidden="1" outlineLevel="1" collapsed="1" x14ac:dyDescent="0.25">
      <c r="A68" s="357"/>
      <c r="B68" s="356"/>
      <c r="C68" s="272" t="s">
        <v>389</v>
      </c>
      <c r="D68" s="361" t="s">
        <v>390</v>
      </c>
      <c r="E68" s="354"/>
      <c r="F68" s="283"/>
      <c r="G68" s="283"/>
      <c r="H68" s="282">
        <v>0</v>
      </c>
      <c r="I68" s="282">
        <v>6705</v>
      </c>
    </row>
    <row r="69" spans="1:9" hidden="1" outlineLevel="1" collapsed="1" x14ac:dyDescent="0.25">
      <c r="A69" s="358"/>
      <c r="B69" s="359"/>
      <c r="C69" s="272" t="s">
        <v>891</v>
      </c>
      <c r="D69" s="361" t="s">
        <v>892</v>
      </c>
      <c r="E69" s="354"/>
      <c r="F69" s="283"/>
      <c r="G69" s="283"/>
      <c r="H69" s="282">
        <v>0</v>
      </c>
      <c r="I69" s="282">
        <v>832</v>
      </c>
    </row>
    <row r="70" spans="1:9" collapsed="1" x14ac:dyDescent="0.25">
      <c r="A70" s="353" t="s">
        <v>930</v>
      </c>
      <c r="B70" s="354"/>
      <c r="C70" s="353" t="s">
        <v>931</v>
      </c>
      <c r="D70" s="351"/>
      <c r="E70" s="354"/>
      <c r="F70" s="280">
        <v>2500</v>
      </c>
      <c r="G70" s="280">
        <v>614.05999999999995</v>
      </c>
      <c r="H70" s="280">
        <v>3114.06</v>
      </c>
      <c r="I70" s="280">
        <v>45723.46</v>
      </c>
    </row>
    <row r="71" spans="1:9" ht="27" hidden="1" outlineLevel="1" collapsed="1" x14ac:dyDescent="0.25">
      <c r="A71" s="355" t="s">
        <v>281</v>
      </c>
      <c r="B71" s="356"/>
      <c r="C71" s="272" t="s">
        <v>887</v>
      </c>
      <c r="D71" s="361" t="s">
        <v>888</v>
      </c>
      <c r="E71" s="354"/>
      <c r="F71" s="283"/>
      <c r="G71" s="282">
        <v>614.05999999999995</v>
      </c>
      <c r="H71" s="282">
        <v>614.05999999999995</v>
      </c>
      <c r="I71" s="282">
        <v>17129.060000000001</v>
      </c>
    </row>
    <row r="72" spans="1:9" ht="27" hidden="1" outlineLevel="1" collapsed="1" x14ac:dyDescent="0.25">
      <c r="A72" s="357"/>
      <c r="B72" s="356"/>
      <c r="C72" s="272" t="s">
        <v>932</v>
      </c>
      <c r="D72" s="361" t="s">
        <v>933</v>
      </c>
      <c r="E72" s="354"/>
      <c r="F72" s="283"/>
      <c r="G72" s="283"/>
      <c r="H72" s="282">
        <v>0</v>
      </c>
      <c r="I72" s="282">
        <v>670</v>
      </c>
    </row>
    <row r="73" spans="1:9" ht="27" hidden="1" outlineLevel="1" collapsed="1" x14ac:dyDescent="0.25">
      <c r="A73" s="357"/>
      <c r="B73" s="356"/>
      <c r="C73" s="272" t="s">
        <v>877</v>
      </c>
      <c r="D73" s="361" t="s">
        <v>878</v>
      </c>
      <c r="E73" s="354"/>
      <c r="F73" s="282">
        <v>2500</v>
      </c>
      <c r="G73" s="283"/>
      <c r="H73" s="282">
        <v>2500</v>
      </c>
      <c r="I73" s="282">
        <v>27009.4</v>
      </c>
    </row>
    <row r="74" spans="1:9" hidden="1" outlineLevel="1" collapsed="1" x14ac:dyDescent="0.25">
      <c r="A74" s="358"/>
      <c r="B74" s="359"/>
      <c r="C74" s="272" t="s">
        <v>934</v>
      </c>
      <c r="D74" s="361" t="s">
        <v>935</v>
      </c>
      <c r="E74" s="354"/>
      <c r="F74" s="283"/>
      <c r="G74" s="283"/>
      <c r="H74" s="282">
        <v>0</v>
      </c>
      <c r="I74" s="282">
        <v>915</v>
      </c>
    </row>
    <row r="75" spans="1:9" x14ac:dyDescent="0.25">
      <c r="A75" s="350" t="s">
        <v>19</v>
      </c>
      <c r="B75" s="351"/>
      <c r="C75" s="269" t="s">
        <v>281</v>
      </c>
      <c r="D75" s="352" t="s">
        <v>281</v>
      </c>
      <c r="E75" s="351"/>
      <c r="F75" s="276">
        <v>51171.63</v>
      </c>
      <c r="G75" s="277">
        <v>54156.160000000003</v>
      </c>
      <c r="H75" s="277">
        <v>105327.79</v>
      </c>
      <c r="I75" s="277">
        <v>666474.84</v>
      </c>
    </row>
    <row r="76" spans="1:9" ht="8.85" customHeight="1" x14ac:dyDescent="0.25"/>
    <row r="77" spans="1:9" ht="21.6" customHeight="1" x14ac:dyDescent="0.25">
      <c r="A77" s="365" t="s">
        <v>289</v>
      </c>
      <c r="B77" s="349"/>
      <c r="C77" s="349"/>
      <c r="D77" s="349"/>
      <c r="E77" s="349"/>
      <c r="F77" s="349"/>
      <c r="G77" s="349"/>
      <c r="H77" s="349"/>
      <c r="I77" s="349"/>
    </row>
    <row r="78" spans="1:9" ht="6.4" customHeight="1" x14ac:dyDescent="0.25"/>
    <row r="79" spans="1:9" x14ac:dyDescent="0.25">
      <c r="A79" s="362" t="s">
        <v>265</v>
      </c>
      <c r="B79" s="359"/>
      <c r="C79" s="363" t="s">
        <v>13</v>
      </c>
      <c r="D79" s="364"/>
      <c r="E79" s="359"/>
      <c r="F79" s="278" t="s">
        <v>283</v>
      </c>
      <c r="G79" s="278" t="s">
        <v>284</v>
      </c>
      <c r="H79" s="279" t="s">
        <v>269</v>
      </c>
      <c r="I79" s="279" t="s">
        <v>270</v>
      </c>
    </row>
    <row r="80" spans="1:9" collapsed="1" x14ac:dyDescent="0.25">
      <c r="A80" s="353" t="s">
        <v>861</v>
      </c>
      <c r="B80" s="354"/>
      <c r="C80" s="353" t="s">
        <v>862</v>
      </c>
      <c r="D80" s="351"/>
      <c r="E80" s="354"/>
      <c r="F80" s="270" t="s">
        <v>281</v>
      </c>
      <c r="G80" s="270" t="s">
        <v>281</v>
      </c>
      <c r="H80" s="280"/>
      <c r="I80" s="280">
        <v>0</v>
      </c>
    </row>
    <row r="81" spans="1:9" hidden="1" outlineLevel="1" collapsed="1" x14ac:dyDescent="0.25">
      <c r="A81" s="355" t="s">
        <v>281</v>
      </c>
      <c r="B81" s="359"/>
      <c r="C81" s="271" t="s">
        <v>936</v>
      </c>
      <c r="D81" s="360" t="s">
        <v>937</v>
      </c>
      <c r="E81" s="354"/>
      <c r="F81" s="271" t="s">
        <v>281</v>
      </c>
      <c r="G81" s="271" t="s">
        <v>281</v>
      </c>
      <c r="H81" s="288"/>
      <c r="I81" s="287">
        <v>-22492843</v>
      </c>
    </row>
    <row r="82" spans="1:9" collapsed="1" x14ac:dyDescent="0.25">
      <c r="A82" s="353" t="s">
        <v>938</v>
      </c>
      <c r="B82" s="354"/>
      <c r="C82" s="353" t="s">
        <v>939</v>
      </c>
      <c r="D82" s="351"/>
      <c r="E82" s="354"/>
      <c r="F82" s="270" t="s">
        <v>281</v>
      </c>
      <c r="G82" s="270" t="s">
        <v>281</v>
      </c>
      <c r="H82" s="281"/>
      <c r="I82" s="280">
        <v>1872</v>
      </c>
    </row>
    <row r="83" spans="1:9" ht="27" hidden="1" outlineLevel="1" collapsed="1" x14ac:dyDescent="0.25">
      <c r="A83" s="355" t="s">
        <v>281</v>
      </c>
      <c r="B83" s="359"/>
      <c r="C83" s="271" t="s">
        <v>851</v>
      </c>
      <c r="D83" s="360" t="s">
        <v>852</v>
      </c>
      <c r="E83" s="354"/>
      <c r="F83" s="271" t="s">
        <v>281</v>
      </c>
      <c r="G83" s="271" t="s">
        <v>281</v>
      </c>
      <c r="H83" s="288"/>
      <c r="I83" s="287">
        <v>1872</v>
      </c>
    </row>
    <row r="84" spans="1:9" collapsed="1" x14ac:dyDescent="0.25">
      <c r="A84" s="353" t="s">
        <v>940</v>
      </c>
      <c r="B84" s="354"/>
      <c r="C84" s="353" t="s">
        <v>941</v>
      </c>
      <c r="D84" s="351"/>
      <c r="E84" s="354"/>
      <c r="F84" s="270" t="s">
        <v>281</v>
      </c>
      <c r="G84" s="270" t="s">
        <v>281</v>
      </c>
      <c r="H84" s="280">
        <v>4881.4799999999996</v>
      </c>
      <c r="I84" s="280">
        <v>50832.05</v>
      </c>
    </row>
    <row r="85" spans="1:9" ht="27" hidden="1" outlineLevel="1" collapsed="1" x14ac:dyDescent="0.25">
      <c r="A85" s="355" t="s">
        <v>281</v>
      </c>
      <c r="B85" s="356"/>
      <c r="C85" s="271" t="s">
        <v>942</v>
      </c>
      <c r="D85" s="360" t="s">
        <v>943</v>
      </c>
      <c r="E85" s="354"/>
      <c r="F85" s="271" t="s">
        <v>281</v>
      </c>
      <c r="G85" s="271" t="s">
        <v>281</v>
      </c>
      <c r="H85" s="287">
        <v>4600</v>
      </c>
      <c r="I85" s="287">
        <v>48384.76</v>
      </c>
    </row>
    <row r="86" spans="1:9" hidden="1" outlineLevel="1" collapsed="1" x14ac:dyDescent="0.25">
      <c r="A86" s="357"/>
      <c r="B86" s="356"/>
      <c r="C86" s="361" t="s">
        <v>281</v>
      </c>
      <c r="D86" s="361" t="s">
        <v>1661</v>
      </c>
      <c r="E86" s="354"/>
      <c r="F86" s="272" t="s">
        <v>853</v>
      </c>
      <c r="G86" s="272" t="s">
        <v>1662</v>
      </c>
      <c r="H86" s="282">
        <v>3020</v>
      </c>
      <c r="I86" s="283" t="s">
        <v>281</v>
      </c>
    </row>
    <row r="87" spans="1:9" hidden="1" outlineLevel="1" collapsed="1" x14ac:dyDescent="0.25">
      <c r="A87" s="357"/>
      <c r="B87" s="356"/>
      <c r="C87" s="397"/>
      <c r="D87" s="361" t="s">
        <v>1663</v>
      </c>
      <c r="E87" s="354"/>
      <c r="F87" s="272" t="s">
        <v>853</v>
      </c>
      <c r="G87" s="272" t="s">
        <v>1662</v>
      </c>
      <c r="H87" s="282">
        <v>1580</v>
      </c>
      <c r="I87" s="283" t="s">
        <v>281</v>
      </c>
    </row>
    <row r="88" spans="1:9" hidden="1" outlineLevel="1" collapsed="1" x14ac:dyDescent="0.25">
      <c r="A88" s="357"/>
      <c r="B88" s="356"/>
      <c r="C88" s="271" t="s">
        <v>944</v>
      </c>
      <c r="D88" s="360" t="s">
        <v>945</v>
      </c>
      <c r="E88" s="354"/>
      <c r="F88" s="271" t="s">
        <v>281</v>
      </c>
      <c r="G88" s="271" t="s">
        <v>281</v>
      </c>
      <c r="H88" s="287">
        <v>281.48</v>
      </c>
      <c r="I88" s="287">
        <v>2447.29</v>
      </c>
    </row>
    <row r="89" spans="1:9" hidden="1" outlineLevel="1" collapsed="1" x14ac:dyDescent="0.25">
      <c r="A89" s="357"/>
      <c r="B89" s="356"/>
      <c r="C89" s="361" t="s">
        <v>281</v>
      </c>
      <c r="D89" s="361" t="s">
        <v>1664</v>
      </c>
      <c r="E89" s="354"/>
      <c r="F89" s="272" t="s">
        <v>853</v>
      </c>
      <c r="G89" s="272" t="s">
        <v>1665</v>
      </c>
      <c r="H89" s="282">
        <v>110.62</v>
      </c>
      <c r="I89" s="283" t="s">
        <v>281</v>
      </c>
    </row>
    <row r="90" spans="1:9" hidden="1" outlineLevel="1" collapsed="1" x14ac:dyDescent="0.25">
      <c r="A90" s="357"/>
      <c r="B90" s="356"/>
      <c r="C90" s="398"/>
      <c r="D90" s="361" t="s">
        <v>1666</v>
      </c>
      <c r="E90" s="354"/>
      <c r="F90" s="272" t="s">
        <v>853</v>
      </c>
      <c r="G90" s="272" t="s">
        <v>1665</v>
      </c>
      <c r="H90" s="282">
        <v>105</v>
      </c>
      <c r="I90" s="283" t="s">
        <v>281</v>
      </c>
    </row>
    <row r="91" spans="1:9" hidden="1" outlineLevel="1" collapsed="1" x14ac:dyDescent="0.25">
      <c r="A91" s="358"/>
      <c r="B91" s="359"/>
      <c r="C91" s="397"/>
      <c r="D91" s="361" t="s">
        <v>1667</v>
      </c>
      <c r="E91" s="354"/>
      <c r="F91" s="272" t="s">
        <v>853</v>
      </c>
      <c r="G91" s="272" t="s">
        <v>1665</v>
      </c>
      <c r="H91" s="282">
        <v>65.86</v>
      </c>
      <c r="I91" s="283" t="s">
        <v>281</v>
      </c>
    </row>
    <row r="92" spans="1:9" collapsed="1" x14ac:dyDescent="0.25">
      <c r="A92" s="353" t="s">
        <v>946</v>
      </c>
      <c r="B92" s="354"/>
      <c r="C92" s="353" t="s">
        <v>947</v>
      </c>
      <c r="D92" s="351"/>
      <c r="E92" s="354"/>
      <c r="F92" s="270" t="s">
        <v>281</v>
      </c>
      <c r="G92" s="270" t="s">
        <v>281</v>
      </c>
      <c r="H92" s="281"/>
      <c r="I92" s="280">
        <v>3750</v>
      </c>
    </row>
    <row r="93" spans="1:9" ht="27" hidden="1" outlineLevel="1" collapsed="1" x14ac:dyDescent="0.25">
      <c r="A93" s="355" t="s">
        <v>281</v>
      </c>
      <c r="B93" s="359"/>
      <c r="C93" s="271" t="s">
        <v>942</v>
      </c>
      <c r="D93" s="360" t="s">
        <v>943</v>
      </c>
      <c r="E93" s="354"/>
      <c r="F93" s="271" t="s">
        <v>281</v>
      </c>
      <c r="G93" s="271" t="s">
        <v>281</v>
      </c>
      <c r="H93" s="288"/>
      <c r="I93" s="287">
        <v>3750</v>
      </c>
    </row>
    <row r="94" spans="1:9" collapsed="1" x14ac:dyDescent="0.25">
      <c r="A94" s="353" t="s">
        <v>1395</v>
      </c>
      <c r="B94" s="354"/>
      <c r="C94" s="353" t="s">
        <v>1396</v>
      </c>
      <c r="D94" s="351"/>
      <c r="E94" s="354"/>
      <c r="F94" s="270" t="s">
        <v>281</v>
      </c>
      <c r="G94" s="270" t="s">
        <v>281</v>
      </c>
      <c r="H94" s="280">
        <v>2475</v>
      </c>
      <c r="I94" s="280">
        <v>6050</v>
      </c>
    </row>
    <row r="95" spans="1:9" ht="27" hidden="1" outlineLevel="1" collapsed="1" x14ac:dyDescent="0.25">
      <c r="A95" s="355" t="s">
        <v>281</v>
      </c>
      <c r="B95" s="356"/>
      <c r="C95" s="271" t="s">
        <v>1397</v>
      </c>
      <c r="D95" s="360" t="s">
        <v>1398</v>
      </c>
      <c r="E95" s="354"/>
      <c r="F95" s="271" t="s">
        <v>281</v>
      </c>
      <c r="G95" s="271" t="s">
        <v>281</v>
      </c>
      <c r="H95" s="287">
        <v>2475</v>
      </c>
      <c r="I95" s="287">
        <v>6050</v>
      </c>
    </row>
    <row r="96" spans="1:9" hidden="1" outlineLevel="1" collapsed="1" x14ac:dyDescent="0.25">
      <c r="A96" s="358"/>
      <c r="B96" s="359"/>
      <c r="C96" s="272" t="s">
        <v>281</v>
      </c>
      <c r="D96" s="361" t="s">
        <v>1668</v>
      </c>
      <c r="E96" s="354"/>
      <c r="F96" s="272" t="s">
        <v>853</v>
      </c>
      <c r="G96" s="272" t="s">
        <v>1669</v>
      </c>
      <c r="H96" s="282">
        <v>2475</v>
      </c>
      <c r="I96" s="283" t="s">
        <v>281</v>
      </c>
    </row>
    <row r="97" spans="1:9" collapsed="1" x14ac:dyDescent="0.25">
      <c r="A97" s="353" t="s">
        <v>948</v>
      </c>
      <c r="B97" s="354"/>
      <c r="C97" s="353" t="s">
        <v>949</v>
      </c>
      <c r="D97" s="351"/>
      <c r="E97" s="354"/>
      <c r="F97" s="270" t="s">
        <v>281</v>
      </c>
      <c r="G97" s="270" t="s">
        <v>281</v>
      </c>
      <c r="H97" s="281"/>
      <c r="I97" s="280">
        <v>50186.1</v>
      </c>
    </row>
    <row r="98" spans="1:9" ht="27" hidden="1" outlineLevel="1" collapsed="1" x14ac:dyDescent="0.25">
      <c r="A98" s="355" t="s">
        <v>281</v>
      </c>
      <c r="B98" s="359"/>
      <c r="C98" s="271" t="s">
        <v>950</v>
      </c>
      <c r="D98" s="360" t="s">
        <v>951</v>
      </c>
      <c r="E98" s="354"/>
      <c r="F98" s="271" t="s">
        <v>281</v>
      </c>
      <c r="G98" s="271" t="s">
        <v>281</v>
      </c>
      <c r="H98" s="288"/>
      <c r="I98" s="287">
        <v>50186.1</v>
      </c>
    </row>
    <row r="99" spans="1:9" collapsed="1" x14ac:dyDescent="0.25">
      <c r="A99" s="353" t="s">
        <v>1670</v>
      </c>
      <c r="B99" s="354"/>
      <c r="C99" s="353" t="s">
        <v>1671</v>
      </c>
      <c r="D99" s="351"/>
      <c r="E99" s="354"/>
      <c r="F99" s="270" t="s">
        <v>281</v>
      </c>
      <c r="G99" s="270" t="s">
        <v>281</v>
      </c>
      <c r="H99" s="280">
        <v>1445</v>
      </c>
      <c r="I99" s="280">
        <v>1445</v>
      </c>
    </row>
    <row r="100" spans="1:9" ht="27" hidden="1" outlineLevel="1" collapsed="1" x14ac:dyDescent="0.25">
      <c r="A100" s="355" t="s">
        <v>281</v>
      </c>
      <c r="B100" s="356"/>
      <c r="C100" s="271" t="s">
        <v>1672</v>
      </c>
      <c r="D100" s="360" t="s">
        <v>1673</v>
      </c>
      <c r="E100" s="354"/>
      <c r="F100" s="271" t="s">
        <v>281</v>
      </c>
      <c r="G100" s="271" t="s">
        <v>281</v>
      </c>
      <c r="H100" s="287">
        <v>1445</v>
      </c>
      <c r="I100" s="287">
        <v>1445</v>
      </c>
    </row>
    <row r="101" spans="1:9" hidden="1" outlineLevel="1" collapsed="1" x14ac:dyDescent="0.25">
      <c r="A101" s="358"/>
      <c r="B101" s="359"/>
      <c r="C101" s="272" t="s">
        <v>281</v>
      </c>
      <c r="D101" s="361" t="s">
        <v>1674</v>
      </c>
      <c r="E101" s="354"/>
      <c r="F101" s="272" t="s">
        <v>853</v>
      </c>
      <c r="G101" s="272" t="s">
        <v>1675</v>
      </c>
      <c r="H101" s="282">
        <v>1445</v>
      </c>
      <c r="I101" s="283" t="s">
        <v>281</v>
      </c>
    </row>
    <row r="102" spans="1:9" collapsed="1" x14ac:dyDescent="0.25">
      <c r="A102" s="353" t="s">
        <v>952</v>
      </c>
      <c r="B102" s="354"/>
      <c r="C102" s="353" t="s">
        <v>953</v>
      </c>
      <c r="D102" s="351"/>
      <c r="E102" s="354"/>
      <c r="F102" s="270" t="s">
        <v>281</v>
      </c>
      <c r="G102" s="270" t="s">
        <v>281</v>
      </c>
      <c r="H102" s="281"/>
      <c r="I102" s="280">
        <v>2830</v>
      </c>
    </row>
    <row r="103" spans="1:9" hidden="1" outlineLevel="1" collapsed="1" x14ac:dyDescent="0.25">
      <c r="A103" s="355" t="s">
        <v>281</v>
      </c>
      <c r="B103" s="359"/>
      <c r="C103" s="271" t="s">
        <v>954</v>
      </c>
      <c r="D103" s="360" t="s">
        <v>955</v>
      </c>
      <c r="E103" s="354"/>
      <c r="F103" s="271" t="s">
        <v>281</v>
      </c>
      <c r="G103" s="271" t="s">
        <v>281</v>
      </c>
      <c r="H103" s="288"/>
      <c r="I103" s="287">
        <v>2830</v>
      </c>
    </row>
    <row r="104" spans="1:9" x14ac:dyDescent="0.25">
      <c r="A104" s="350" t="s">
        <v>19</v>
      </c>
      <c r="B104" s="351"/>
      <c r="C104" s="269" t="s">
        <v>281</v>
      </c>
      <c r="D104" s="352" t="s">
        <v>281</v>
      </c>
      <c r="E104" s="351"/>
      <c r="F104" s="274" t="s">
        <v>281</v>
      </c>
      <c r="G104" s="274" t="s">
        <v>281</v>
      </c>
      <c r="H104" s="277">
        <f>H84+H94+H99</f>
        <v>8801.48</v>
      </c>
      <c r="I104" s="277">
        <v>116965.149999999</v>
      </c>
    </row>
    <row r="105" spans="1:9" ht="10.35" customHeight="1" x14ac:dyDescent="0.25"/>
    <row r="106" spans="1:9" ht="21.6" customHeight="1" x14ac:dyDescent="0.25">
      <c r="A106" s="365" t="s">
        <v>290</v>
      </c>
      <c r="B106" s="349"/>
      <c r="C106" s="349"/>
      <c r="D106" s="349"/>
      <c r="E106" s="349"/>
      <c r="F106" s="349"/>
      <c r="G106" s="349"/>
      <c r="H106" s="349"/>
      <c r="I106" s="349"/>
    </row>
    <row r="107" spans="1:9" ht="6.6" customHeight="1" x14ac:dyDescent="0.25"/>
    <row r="108" spans="1:9" x14ac:dyDescent="0.25">
      <c r="A108" s="362" t="s">
        <v>265</v>
      </c>
      <c r="B108" s="359"/>
      <c r="C108" s="363" t="s">
        <v>13</v>
      </c>
      <c r="D108" s="364"/>
      <c r="E108" s="359"/>
      <c r="F108" s="278" t="s">
        <v>283</v>
      </c>
      <c r="G108" s="278" t="s">
        <v>284</v>
      </c>
      <c r="H108" s="279" t="s">
        <v>269</v>
      </c>
      <c r="I108" s="279" t="s">
        <v>270</v>
      </c>
    </row>
    <row r="109" spans="1:9" collapsed="1" x14ac:dyDescent="0.25">
      <c r="A109" s="396" t="s">
        <v>956</v>
      </c>
      <c r="B109" s="354"/>
      <c r="C109" s="395" t="s">
        <v>957</v>
      </c>
      <c r="D109" s="351"/>
      <c r="E109" s="354"/>
      <c r="F109" s="289" t="s">
        <v>281</v>
      </c>
      <c r="G109" s="289" t="s">
        <v>281</v>
      </c>
      <c r="H109" s="267">
        <v>5250</v>
      </c>
      <c r="I109" s="267">
        <v>35102.519999999997</v>
      </c>
    </row>
    <row r="110" spans="1:9" hidden="1" outlineLevel="1" collapsed="1" x14ac:dyDescent="0.25">
      <c r="A110" s="367" t="s">
        <v>281</v>
      </c>
      <c r="B110" s="354"/>
      <c r="C110" s="273" t="s">
        <v>281</v>
      </c>
      <c r="D110" s="368"/>
      <c r="E110" s="354"/>
      <c r="F110" s="273"/>
      <c r="G110" s="273"/>
      <c r="H110" s="286"/>
      <c r="I110" s="286" t="s">
        <v>281</v>
      </c>
    </row>
    <row r="111" spans="1:9" hidden="1" outlineLevel="1" collapsed="1" x14ac:dyDescent="0.25">
      <c r="A111" s="367" t="s">
        <v>281</v>
      </c>
      <c r="B111" s="354"/>
      <c r="C111" s="273" t="s">
        <v>281</v>
      </c>
      <c r="D111" s="368" t="s">
        <v>1676</v>
      </c>
      <c r="E111" s="354"/>
      <c r="F111" s="273" t="s">
        <v>541</v>
      </c>
      <c r="G111" s="273" t="s">
        <v>1677</v>
      </c>
      <c r="H111" s="285">
        <v>5250</v>
      </c>
      <c r="I111" s="286" t="s">
        <v>281</v>
      </c>
    </row>
    <row r="112" spans="1:9" collapsed="1" x14ac:dyDescent="0.25">
      <c r="A112" s="396" t="s">
        <v>958</v>
      </c>
      <c r="B112" s="354"/>
      <c r="C112" s="395" t="s">
        <v>959</v>
      </c>
      <c r="D112" s="351"/>
      <c r="E112" s="354"/>
      <c r="F112" s="289" t="s">
        <v>281</v>
      </c>
      <c r="G112" s="289" t="s">
        <v>281</v>
      </c>
      <c r="H112" s="266"/>
      <c r="I112" s="267">
        <v>46680</v>
      </c>
    </row>
    <row r="113" spans="1:9" hidden="1" outlineLevel="1" collapsed="1" x14ac:dyDescent="0.25">
      <c r="A113" s="367" t="s">
        <v>281</v>
      </c>
      <c r="B113" s="354"/>
      <c r="C113" s="273" t="s">
        <v>281</v>
      </c>
      <c r="D113" s="368"/>
      <c r="E113" s="354"/>
      <c r="F113" s="273"/>
      <c r="G113" s="273"/>
      <c r="H113" s="286"/>
      <c r="I113" s="286" t="s">
        <v>281</v>
      </c>
    </row>
    <row r="114" spans="1:9" collapsed="1" x14ac:dyDescent="0.25">
      <c r="A114" s="396" t="s">
        <v>960</v>
      </c>
      <c r="B114" s="354"/>
      <c r="C114" s="395" t="s">
        <v>961</v>
      </c>
      <c r="D114" s="351"/>
      <c r="E114" s="354"/>
      <c r="F114" s="289" t="s">
        <v>281</v>
      </c>
      <c r="G114" s="289" t="s">
        <v>281</v>
      </c>
      <c r="H114" s="267">
        <v>9591</v>
      </c>
      <c r="I114" s="267">
        <v>31193.05</v>
      </c>
    </row>
    <row r="115" spans="1:9" hidden="1" outlineLevel="1" collapsed="1" x14ac:dyDescent="0.25">
      <c r="A115" s="367" t="s">
        <v>281</v>
      </c>
      <c r="B115" s="354"/>
      <c r="C115" s="273" t="s">
        <v>281</v>
      </c>
      <c r="D115" s="368"/>
      <c r="E115" s="354"/>
      <c r="F115" s="273"/>
      <c r="G115" s="273"/>
      <c r="H115" s="286"/>
      <c r="I115" s="286" t="s">
        <v>281</v>
      </c>
    </row>
    <row r="116" spans="1:9" hidden="1" outlineLevel="1" collapsed="1" x14ac:dyDescent="0.25">
      <c r="A116" s="367" t="s">
        <v>281</v>
      </c>
      <c r="B116" s="354"/>
      <c r="C116" s="273" t="s">
        <v>281</v>
      </c>
      <c r="D116" s="368" t="s">
        <v>540</v>
      </c>
      <c r="E116" s="354"/>
      <c r="F116" s="273" t="s">
        <v>541</v>
      </c>
      <c r="G116" s="273" t="s">
        <v>1530</v>
      </c>
      <c r="H116" s="285">
        <v>7219</v>
      </c>
      <c r="I116" s="286" t="s">
        <v>281</v>
      </c>
    </row>
    <row r="117" spans="1:9" hidden="1" outlineLevel="1" collapsed="1" x14ac:dyDescent="0.25">
      <c r="A117" s="367" t="s">
        <v>281</v>
      </c>
      <c r="B117" s="354"/>
      <c r="C117" s="273" t="s">
        <v>281</v>
      </c>
      <c r="D117" s="368" t="s">
        <v>540</v>
      </c>
      <c r="E117" s="354"/>
      <c r="F117" s="273" t="s">
        <v>541</v>
      </c>
      <c r="G117" s="273" t="s">
        <v>1531</v>
      </c>
      <c r="H117" s="285">
        <v>2372</v>
      </c>
      <c r="I117" s="286" t="s">
        <v>281</v>
      </c>
    </row>
    <row r="118" spans="1:9" collapsed="1" x14ac:dyDescent="0.25">
      <c r="A118" s="396" t="s">
        <v>962</v>
      </c>
      <c r="B118" s="354"/>
      <c r="C118" s="395" t="s">
        <v>963</v>
      </c>
      <c r="D118" s="351"/>
      <c r="E118" s="354"/>
      <c r="F118" s="289" t="s">
        <v>281</v>
      </c>
      <c r="G118" s="289" t="s">
        <v>281</v>
      </c>
      <c r="H118" s="267">
        <v>1100.44</v>
      </c>
      <c r="I118" s="267">
        <v>4313.5600000000004</v>
      </c>
    </row>
    <row r="119" spans="1:9" hidden="1" outlineLevel="1" collapsed="1" x14ac:dyDescent="0.25">
      <c r="A119" s="367" t="s">
        <v>281</v>
      </c>
      <c r="B119" s="354"/>
      <c r="C119" s="273" t="s">
        <v>281</v>
      </c>
      <c r="D119" s="368"/>
      <c r="E119" s="354"/>
      <c r="F119" s="273"/>
      <c r="G119" s="273"/>
      <c r="H119" s="286"/>
      <c r="I119" s="286" t="s">
        <v>281</v>
      </c>
    </row>
    <row r="120" spans="1:9" hidden="1" outlineLevel="1" collapsed="1" x14ac:dyDescent="0.25">
      <c r="A120" s="367" t="s">
        <v>281</v>
      </c>
      <c r="B120" s="354"/>
      <c r="C120" s="273" t="s">
        <v>281</v>
      </c>
      <c r="D120" s="368" t="s">
        <v>540</v>
      </c>
      <c r="E120" s="354"/>
      <c r="F120" s="273" t="s">
        <v>541</v>
      </c>
      <c r="G120" s="273" t="s">
        <v>1530</v>
      </c>
      <c r="H120" s="285">
        <v>1100.44</v>
      </c>
      <c r="I120" s="286" t="s">
        <v>281</v>
      </c>
    </row>
    <row r="121" spans="1:9" collapsed="1" x14ac:dyDescent="0.25">
      <c r="A121" s="396" t="s">
        <v>964</v>
      </c>
      <c r="B121" s="354"/>
      <c r="C121" s="395" t="s">
        <v>965</v>
      </c>
      <c r="D121" s="351"/>
      <c r="E121" s="354"/>
      <c r="F121" s="289" t="s">
        <v>281</v>
      </c>
      <c r="G121" s="289" t="s">
        <v>281</v>
      </c>
      <c r="H121" s="267">
        <v>350</v>
      </c>
      <c r="I121" s="267">
        <v>700</v>
      </c>
    </row>
    <row r="122" spans="1:9" hidden="1" outlineLevel="1" collapsed="1" x14ac:dyDescent="0.25">
      <c r="A122" s="367" t="s">
        <v>281</v>
      </c>
      <c r="B122" s="354"/>
      <c r="C122" s="273" t="s">
        <v>281</v>
      </c>
      <c r="D122" s="368"/>
      <c r="E122" s="354"/>
      <c r="F122" s="273"/>
      <c r="G122" s="273"/>
      <c r="H122" s="286"/>
      <c r="I122" s="286" t="s">
        <v>281</v>
      </c>
    </row>
    <row r="123" spans="1:9" hidden="1" outlineLevel="1" collapsed="1" x14ac:dyDescent="0.25">
      <c r="A123" s="367" t="s">
        <v>281</v>
      </c>
      <c r="B123" s="354"/>
      <c r="C123" s="273" t="s">
        <v>281</v>
      </c>
      <c r="D123" s="368" t="s">
        <v>540</v>
      </c>
      <c r="E123" s="354"/>
      <c r="F123" s="273" t="s">
        <v>541</v>
      </c>
      <c r="G123" s="273" t="s">
        <v>1531</v>
      </c>
      <c r="H123" s="285">
        <v>350</v>
      </c>
      <c r="I123" s="286" t="s">
        <v>281</v>
      </c>
    </row>
    <row r="124" spans="1:9" x14ac:dyDescent="0.25">
      <c r="A124" s="350" t="s">
        <v>19</v>
      </c>
      <c r="B124" s="351"/>
      <c r="C124" s="350" t="s">
        <v>281</v>
      </c>
      <c r="D124" s="351"/>
      <c r="E124" s="351"/>
      <c r="F124" s="274" t="s">
        <v>281</v>
      </c>
      <c r="G124" s="284" t="s">
        <v>281</v>
      </c>
      <c r="H124" s="277">
        <v>16291.44</v>
      </c>
      <c r="I124" s="277">
        <v>117989.13</v>
      </c>
    </row>
    <row r="125" spans="1:9" ht="9.6" customHeight="1" x14ac:dyDescent="0.25"/>
    <row r="126" spans="1:9" ht="21.6" customHeight="1" x14ac:dyDescent="0.25">
      <c r="A126" s="365" t="s">
        <v>282</v>
      </c>
      <c r="B126" s="349"/>
      <c r="C126" s="349"/>
      <c r="D126" s="349"/>
      <c r="E126" s="349"/>
      <c r="F126" s="349"/>
      <c r="G126" s="349"/>
      <c r="H126" s="349"/>
      <c r="I126" s="349"/>
    </row>
    <row r="127" spans="1:9" ht="5.85" customHeight="1" x14ac:dyDescent="0.25"/>
    <row r="128" spans="1:9" x14ac:dyDescent="0.25">
      <c r="A128" s="362" t="s">
        <v>265</v>
      </c>
      <c r="B128" s="359"/>
      <c r="C128" s="363" t="s">
        <v>13</v>
      </c>
      <c r="D128" s="364"/>
      <c r="E128" s="359"/>
      <c r="F128" s="278" t="s">
        <v>283</v>
      </c>
      <c r="G128" s="278" t="s">
        <v>284</v>
      </c>
      <c r="H128" s="279" t="s">
        <v>269</v>
      </c>
      <c r="I128" s="279" t="s">
        <v>270</v>
      </c>
    </row>
    <row r="129" spans="1:9" collapsed="1" x14ac:dyDescent="0.25">
      <c r="A129" s="366" t="s">
        <v>956</v>
      </c>
      <c r="B129" s="354"/>
      <c r="C129" s="353" t="s">
        <v>957</v>
      </c>
      <c r="D129" s="351"/>
      <c r="E129" s="354"/>
      <c r="F129" s="270" t="s">
        <v>281</v>
      </c>
      <c r="G129" s="270" t="s">
        <v>281</v>
      </c>
      <c r="H129" s="280">
        <v>5660</v>
      </c>
      <c r="I129" s="280">
        <v>82668.81</v>
      </c>
    </row>
    <row r="130" spans="1:9" hidden="1" outlineLevel="1" collapsed="1" x14ac:dyDescent="0.25">
      <c r="A130" s="367" t="s">
        <v>281</v>
      </c>
      <c r="B130" s="354"/>
      <c r="C130" s="273" t="s">
        <v>281</v>
      </c>
      <c r="D130" s="368"/>
      <c r="E130" s="354"/>
      <c r="F130" s="273"/>
      <c r="G130" s="273"/>
      <c r="H130" s="286"/>
      <c r="I130" s="286" t="s">
        <v>281</v>
      </c>
    </row>
    <row r="131" spans="1:9" hidden="1" outlineLevel="1" collapsed="1" x14ac:dyDescent="0.25">
      <c r="A131" s="367" t="s">
        <v>281</v>
      </c>
      <c r="B131" s="354"/>
      <c r="C131" s="273" t="s">
        <v>281</v>
      </c>
      <c r="D131" s="368" t="s">
        <v>1678</v>
      </c>
      <c r="E131" s="354"/>
      <c r="F131" s="273" t="s">
        <v>844</v>
      </c>
      <c r="G131" s="273" t="s">
        <v>281</v>
      </c>
      <c r="H131" s="285">
        <v>230</v>
      </c>
      <c r="I131" s="286" t="s">
        <v>281</v>
      </c>
    </row>
    <row r="132" spans="1:9" hidden="1" outlineLevel="1" collapsed="1" x14ac:dyDescent="0.25">
      <c r="A132" s="367" t="s">
        <v>281</v>
      </c>
      <c r="B132" s="354"/>
      <c r="C132" s="273" t="s">
        <v>281</v>
      </c>
      <c r="D132" s="368" t="s">
        <v>1679</v>
      </c>
      <c r="E132" s="354"/>
      <c r="F132" s="273" t="s">
        <v>844</v>
      </c>
      <c r="G132" s="273" t="s">
        <v>281</v>
      </c>
      <c r="H132" s="285">
        <v>220</v>
      </c>
      <c r="I132" s="286" t="s">
        <v>281</v>
      </c>
    </row>
    <row r="133" spans="1:9" hidden="1" outlineLevel="1" collapsed="1" x14ac:dyDescent="0.25">
      <c r="A133" s="367" t="s">
        <v>281</v>
      </c>
      <c r="B133" s="354"/>
      <c r="C133" s="273" t="s">
        <v>281</v>
      </c>
      <c r="D133" s="368" t="s">
        <v>1680</v>
      </c>
      <c r="E133" s="354"/>
      <c r="F133" s="273" t="s">
        <v>844</v>
      </c>
      <c r="G133" s="273" t="s">
        <v>281</v>
      </c>
      <c r="H133" s="285">
        <v>70</v>
      </c>
      <c r="I133" s="286" t="s">
        <v>281</v>
      </c>
    </row>
    <row r="134" spans="1:9" hidden="1" outlineLevel="1" collapsed="1" x14ac:dyDescent="0.25">
      <c r="A134" s="367" t="s">
        <v>281</v>
      </c>
      <c r="B134" s="354"/>
      <c r="C134" s="273" t="s">
        <v>281</v>
      </c>
      <c r="D134" s="368" t="s">
        <v>1681</v>
      </c>
      <c r="E134" s="354"/>
      <c r="F134" s="273" t="s">
        <v>844</v>
      </c>
      <c r="G134" s="273" t="s">
        <v>281</v>
      </c>
      <c r="H134" s="285">
        <v>120</v>
      </c>
      <c r="I134" s="286" t="s">
        <v>281</v>
      </c>
    </row>
    <row r="135" spans="1:9" hidden="1" outlineLevel="1" collapsed="1" x14ac:dyDescent="0.25">
      <c r="A135" s="367" t="s">
        <v>281</v>
      </c>
      <c r="B135" s="354"/>
      <c r="C135" s="273" t="s">
        <v>281</v>
      </c>
      <c r="D135" s="368" t="s">
        <v>1682</v>
      </c>
      <c r="E135" s="354"/>
      <c r="F135" s="273" t="s">
        <v>844</v>
      </c>
      <c r="G135" s="273" t="s">
        <v>281</v>
      </c>
      <c r="H135" s="285">
        <v>5020</v>
      </c>
      <c r="I135" s="286" t="s">
        <v>281</v>
      </c>
    </row>
    <row r="136" spans="1:9" collapsed="1" x14ac:dyDescent="0.25">
      <c r="A136" s="366" t="s">
        <v>940</v>
      </c>
      <c r="B136" s="354"/>
      <c r="C136" s="353" t="s">
        <v>941</v>
      </c>
      <c r="D136" s="351"/>
      <c r="E136" s="354"/>
      <c r="F136" s="270" t="s">
        <v>281</v>
      </c>
      <c r="G136" s="270" t="s">
        <v>281</v>
      </c>
      <c r="H136" s="281"/>
      <c r="I136" s="280">
        <v>25203</v>
      </c>
    </row>
    <row r="137" spans="1:9" hidden="1" outlineLevel="1" collapsed="1" x14ac:dyDescent="0.25">
      <c r="A137" s="367" t="s">
        <v>281</v>
      </c>
      <c r="B137" s="354"/>
      <c r="C137" s="273" t="s">
        <v>281</v>
      </c>
      <c r="D137" s="368"/>
      <c r="E137" s="354"/>
      <c r="F137" s="273"/>
      <c r="G137" s="273"/>
      <c r="H137" s="286"/>
      <c r="I137" s="286" t="s">
        <v>281</v>
      </c>
    </row>
    <row r="138" spans="1:9" collapsed="1" x14ac:dyDescent="0.25">
      <c r="A138" s="366" t="s">
        <v>946</v>
      </c>
      <c r="B138" s="354"/>
      <c r="C138" s="353" t="s">
        <v>947</v>
      </c>
      <c r="D138" s="351"/>
      <c r="E138" s="354"/>
      <c r="F138" s="270" t="s">
        <v>281</v>
      </c>
      <c r="G138" s="270" t="s">
        <v>281</v>
      </c>
      <c r="H138" s="281"/>
      <c r="I138" s="280">
        <v>1079.17</v>
      </c>
    </row>
    <row r="139" spans="1:9" hidden="1" outlineLevel="1" collapsed="1" x14ac:dyDescent="0.25">
      <c r="A139" s="367" t="s">
        <v>281</v>
      </c>
      <c r="B139" s="354"/>
      <c r="C139" s="273" t="s">
        <v>281</v>
      </c>
      <c r="D139" s="368"/>
      <c r="E139" s="354"/>
      <c r="F139" s="273"/>
      <c r="G139" s="273"/>
      <c r="H139" s="286"/>
      <c r="I139" s="286" t="s">
        <v>281</v>
      </c>
    </row>
    <row r="140" spans="1:9" collapsed="1" x14ac:dyDescent="0.25">
      <c r="A140" s="366" t="s">
        <v>958</v>
      </c>
      <c r="B140" s="354"/>
      <c r="C140" s="353" t="s">
        <v>959</v>
      </c>
      <c r="D140" s="351"/>
      <c r="E140" s="354"/>
      <c r="F140" s="270" t="s">
        <v>281</v>
      </c>
      <c r="G140" s="270" t="s">
        <v>281</v>
      </c>
      <c r="H140" s="281"/>
      <c r="I140" s="280">
        <v>5064.8500000000004</v>
      </c>
    </row>
    <row r="141" spans="1:9" hidden="1" outlineLevel="1" collapsed="1" x14ac:dyDescent="0.25">
      <c r="A141" s="367" t="s">
        <v>281</v>
      </c>
      <c r="B141" s="354"/>
      <c r="C141" s="273" t="s">
        <v>281</v>
      </c>
      <c r="D141" s="368"/>
      <c r="E141" s="354"/>
      <c r="F141" s="273"/>
      <c r="G141" s="273"/>
      <c r="H141" s="286"/>
      <c r="I141" s="286" t="s">
        <v>281</v>
      </c>
    </row>
    <row r="142" spans="1:9" collapsed="1" x14ac:dyDescent="0.25">
      <c r="A142" s="366" t="s">
        <v>966</v>
      </c>
      <c r="B142" s="354"/>
      <c r="C142" s="353" t="s">
        <v>967</v>
      </c>
      <c r="D142" s="351"/>
      <c r="E142" s="354"/>
      <c r="F142" s="270" t="s">
        <v>281</v>
      </c>
      <c r="G142" s="270" t="s">
        <v>281</v>
      </c>
      <c r="H142" s="281"/>
      <c r="I142" s="280">
        <v>49280</v>
      </c>
    </row>
    <row r="143" spans="1:9" hidden="1" outlineLevel="1" collapsed="1" x14ac:dyDescent="0.25">
      <c r="A143" s="367" t="s">
        <v>281</v>
      </c>
      <c r="B143" s="354"/>
      <c r="C143" s="273" t="s">
        <v>281</v>
      </c>
      <c r="D143" s="368"/>
      <c r="E143" s="354"/>
      <c r="F143" s="273"/>
      <c r="G143" s="273"/>
      <c r="H143" s="286"/>
      <c r="I143" s="286" t="s">
        <v>281</v>
      </c>
    </row>
    <row r="144" spans="1:9" collapsed="1" x14ac:dyDescent="0.25">
      <c r="A144" s="366" t="s">
        <v>1022</v>
      </c>
      <c r="B144" s="354"/>
      <c r="C144" s="353" t="s">
        <v>1023</v>
      </c>
      <c r="D144" s="351"/>
      <c r="E144" s="354"/>
      <c r="F144" s="270" t="s">
        <v>281</v>
      </c>
      <c r="G144" s="270" t="s">
        <v>281</v>
      </c>
      <c r="H144" s="281"/>
      <c r="I144" s="280">
        <v>1490</v>
      </c>
    </row>
    <row r="145" spans="1:9" hidden="1" outlineLevel="1" collapsed="1" x14ac:dyDescent="0.25">
      <c r="A145" s="367" t="s">
        <v>281</v>
      </c>
      <c r="B145" s="354"/>
      <c r="C145" s="273" t="s">
        <v>281</v>
      </c>
      <c r="D145" s="368"/>
      <c r="E145" s="354"/>
      <c r="F145" s="273"/>
      <c r="G145" s="273"/>
      <c r="H145" s="286"/>
      <c r="I145" s="286" t="s">
        <v>281</v>
      </c>
    </row>
    <row r="146" spans="1:9" collapsed="1" x14ac:dyDescent="0.25">
      <c r="A146" s="366" t="s">
        <v>960</v>
      </c>
      <c r="B146" s="354"/>
      <c r="C146" s="353" t="s">
        <v>961</v>
      </c>
      <c r="D146" s="351"/>
      <c r="E146" s="354"/>
      <c r="F146" s="270" t="s">
        <v>281</v>
      </c>
      <c r="G146" s="270" t="s">
        <v>281</v>
      </c>
      <c r="H146" s="280">
        <v>297.08</v>
      </c>
      <c r="I146" s="280">
        <v>2193.67</v>
      </c>
    </row>
    <row r="147" spans="1:9" hidden="1" outlineLevel="1" collapsed="1" x14ac:dyDescent="0.25">
      <c r="A147" s="367" t="s">
        <v>281</v>
      </c>
      <c r="B147" s="354"/>
      <c r="C147" s="273" t="s">
        <v>281</v>
      </c>
      <c r="D147" s="368"/>
      <c r="E147" s="354"/>
      <c r="F147" s="273"/>
      <c r="G147" s="273"/>
      <c r="H147" s="286"/>
      <c r="I147" s="286" t="s">
        <v>281</v>
      </c>
    </row>
    <row r="148" spans="1:9" hidden="1" outlineLevel="1" collapsed="1" x14ac:dyDescent="0.25">
      <c r="A148" s="367" t="s">
        <v>281</v>
      </c>
      <c r="B148" s="354"/>
      <c r="C148" s="273" t="s">
        <v>281</v>
      </c>
      <c r="D148" s="368" t="s">
        <v>1683</v>
      </c>
      <c r="E148" s="354"/>
      <c r="F148" s="273" t="s">
        <v>844</v>
      </c>
      <c r="G148" s="273" t="s">
        <v>281</v>
      </c>
      <c r="H148" s="285">
        <v>21.75</v>
      </c>
      <c r="I148" s="286" t="s">
        <v>281</v>
      </c>
    </row>
    <row r="149" spans="1:9" hidden="1" outlineLevel="1" collapsed="1" x14ac:dyDescent="0.25">
      <c r="A149" s="367" t="s">
        <v>281</v>
      </c>
      <c r="B149" s="354"/>
      <c r="C149" s="273" t="s">
        <v>281</v>
      </c>
      <c r="D149" s="368" t="s">
        <v>1683</v>
      </c>
      <c r="E149" s="354"/>
      <c r="F149" s="273" t="s">
        <v>844</v>
      </c>
      <c r="G149" s="273" t="s">
        <v>281</v>
      </c>
      <c r="H149" s="285">
        <v>84.66</v>
      </c>
      <c r="I149" s="286" t="s">
        <v>281</v>
      </c>
    </row>
    <row r="150" spans="1:9" hidden="1" outlineLevel="1" collapsed="1" x14ac:dyDescent="0.25">
      <c r="A150" s="367" t="s">
        <v>281</v>
      </c>
      <c r="B150" s="354"/>
      <c r="C150" s="273" t="s">
        <v>281</v>
      </c>
      <c r="D150" s="368" t="s">
        <v>1683</v>
      </c>
      <c r="E150" s="354"/>
      <c r="F150" s="273" t="s">
        <v>844</v>
      </c>
      <c r="G150" s="273" t="s">
        <v>281</v>
      </c>
      <c r="H150" s="285">
        <v>190.67</v>
      </c>
      <c r="I150" s="286" t="s">
        <v>281</v>
      </c>
    </row>
    <row r="151" spans="1:9" collapsed="1" x14ac:dyDescent="0.25">
      <c r="A151" s="366" t="s">
        <v>952</v>
      </c>
      <c r="B151" s="354"/>
      <c r="C151" s="353" t="s">
        <v>953</v>
      </c>
      <c r="D151" s="351"/>
      <c r="E151" s="354"/>
      <c r="F151" s="270" t="s">
        <v>281</v>
      </c>
      <c r="G151" s="270" t="s">
        <v>281</v>
      </c>
      <c r="H151" s="281"/>
      <c r="I151" s="280">
        <v>-2830</v>
      </c>
    </row>
    <row r="152" spans="1:9" hidden="1" outlineLevel="1" collapsed="1" x14ac:dyDescent="0.25">
      <c r="A152" s="367" t="s">
        <v>281</v>
      </c>
      <c r="B152" s="354"/>
      <c r="C152" s="273" t="s">
        <v>281</v>
      </c>
      <c r="D152" s="368"/>
      <c r="E152" s="354"/>
      <c r="F152" s="273"/>
      <c r="G152" s="273"/>
      <c r="H152" s="286"/>
      <c r="I152" s="286" t="s">
        <v>281</v>
      </c>
    </row>
    <row r="153" spans="1:9" collapsed="1" x14ac:dyDescent="0.25">
      <c r="A153" s="366" t="s">
        <v>968</v>
      </c>
      <c r="B153" s="354"/>
      <c r="C153" s="353" t="s">
        <v>969</v>
      </c>
      <c r="D153" s="351"/>
      <c r="E153" s="354"/>
      <c r="F153" s="270" t="s">
        <v>281</v>
      </c>
      <c r="G153" s="270" t="s">
        <v>281</v>
      </c>
      <c r="H153" s="281"/>
      <c r="I153" s="280">
        <v>119.03</v>
      </c>
    </row>
    <row r="154" spans="1:9" hidden="1" outlineLevel="1" collapsed="1" x14ac:dyDescent="0.25">
      <c r="A154" s="367" t="s">
        <v>281</v>
      </c>
      <c r="B154" s="354"/>
      <c r="C154" s="273" t="s">
        <v>281</v>
      </c>
      <c r="D154" s="368"/>
      <c r="E154" s="354"/>
      <c r="F154" s="273"/>
      <c r="G154" s="273"/>
      <c r="H154" s="286"/>
      <c r="I154" s="286" t="s">
        <v>281</v>
      </c>
    </row>
    <row r="155" spans="1:9" collapsed="1" x14ac:dyDescent="0.25">
      <c r="A155" s="366" t="s">
        <v>964</v>
      </c>
      <c r="B155" s="354"/>
      <c r="C155" s="353" t="s">
        <v>965</v>
      </c>
      <c r="D155" s="351"/>
      <c r="E155" s="354"/>
      <c r="F155" s="270" t="s">
        <v>281</v>
      </c>
      <c r="G155" s="270" t="s">
        <v>281</v>
      </c>
      <c r="H155" s="281"/>
      <c r="I155" s="280">
        <v>100</v>
      </c>
    </row>
    <row r="156" spans="1:9" hidden="1" outlineLevel="1" collapsed="1" x14ac:dyDescent="0.25">
      <c r="A156" s="367" t="s">
        <v>281</v>
      </c>
      <c r="B156" s="354"/>
      <c r="C156" s="273" t="s">
        <v>281</v>
      </c>
      <c r="D156" s="368"/>
      <c r="E156" s="354"/>
      <c r="F156" s="273"/>
      <c r="G156" s="273"/>
      <c r="H156" s="286"/>
      <c r="I156" s="286" t="s">
        <v>281</v>
      </c>
    </row>
    <row r="157" spans="1:9" x14ac:dyDescent="0.25">
      <c r="A157" s="350" t="s">
        <v>19</v>
      </c>
      <c r="B157" s="351"/>
      <c r="C157" s="350" t="s">
        <v>281</v>
      </c>
      <c r="D157" s="351"/>
      <c r="E157" s="351"/>
      <c r="F157" s="274" t="s">
        <v>281</v>
      </c>
      <c r="G157" s="284" t="s">
        <v>281</v>
      </c>
      <c r="H157" s="277">
        <v>5957.08</v>
      </c>
      <c r="I157" s="277">
        <v>164368.53</v>
      </c>
    </row>
    <row r="158" spans="1:9" ht="10.15" customHeight="1" x14ac:dyDescent="0.25"/>
    <row r="159" spans="1:9" ht="21.6" customHeight="1" x14ac:dyDescent="0.25">
      <c r="A159" s="365" t="s">
        <v>542</v>
      </c>
      <c r="B159" s="349"/>
      <c r="C159" s="349"/>
      <c r="D159" s="349"/>
      <c r="E159" s="349"/>
      <c r="F159" s="349"/>
      <c r="G159" s="349"/>
      <c r="H159" s="349"/>
      <c r="I159" s="349"/>
    </row>
    <row r="160" spans="1:9" ht="5.85" customHeight="1" x14ac:dyDescent="0.25"/>
    <row r="161" spans="1:9" x14ac:dyDescent="0.25">
      <c r="A161" s="362" t="s">
        <v>265</v>
      </c>
      <c r="B161" s="359"/>
      <c r="C161" s="363" t="s">
        <v>13</v>
      </c>
      <c r="D161" s="364"/>
      <c r="E161" s="359"/>
      <c r="F161" s="278" t="s">
        <v>283</v>
      </c>
      <c r="G161" s="278" t="s">
        <v>284</v>
      </c>
      <c r="H161" s="279" t="s">
        <v>269</v>
      </c>
      <c r="I161" s="279" t="s">
        <v>270</v>
      </c>
    </row>
    <row r="162" spans="1:9" collapsed="1" x14ac:dyDescent="0.25">
      <c r="A162" s="353" t="s">
        <v>518</v>
      </c>
      <c r="B162" s="354"/>
      <c r="C162" s="353" t="s">
        <v>519</v>
      </c>
      <c r="D162" s="351"/>
      <c r="E162" s="354"/>
      <c r="F162" s="270" t="s">
        <v>281</v>
      </c>
      <c r="G162" s="270" t="s">
        <v>281</v>
      </c>
      <c r="H162" s="280">
        <v>1085</v>
      </c>
      <c r="I162" s="280">
        <v>9912</v>
      </c>
    </row>
    <row r="163" spans="1:9" ht="27" hidden="1" outlineLevel="1" collapsed="1" x14ac:dyDescent="0.25">
      <c r="A163" s="371" t="s">
        <v>281</v>
      </c>
      <c r="B163" s="356"/>
      <c r="C163" s="273" t="s">
        <v>970</v>
      </c>
      <c r="D163" s="368" t="s">
        <v>971</v>
      </c>
      <c r="E163" s="354"/>
      <c r="F163" s="273"/>
      <c r="G163" s="273"/>
      <c r="H163" s="285">
        <v>0</v>
      </c>
      <c r="I163" s="285">
        <v>0</v>
      </c>
    </row>
    <row r="164" spans="1:9" ht="27" hidden="1" outlineLevel="1" collapsed="1" x14ac:dyDescent="0.25">
      <c r="A164" s="372"/>
      <c r="B164" s="356"/>
      <c r="C164" s="273" t="s">
        <v>972</v>
      </c>
      <c r="D164" s="368" t="s">
        <v>973</v>
      </c>
      <c r="E164" s="354"/>
      <c r="F164" s="273"/>
      <c r="G164" s="273"/>
      <c r="H164" s="285">
        <v>217</v>
      </c>
      <c r="I164" s="285">
        <v>2107</v>
      </c>
    </row>
    <row r="165" spans="1:9" ht="27" hidden="1" outlineLevel="1" collapsed="1" x14ac:dyDescent="0.25">
      <c r="A165" s="372"/>
      <c r="B165" s="356"/>
      <c r="C165" s="273" t="s">
        <v>974</v>
      </c>
      <c r="D165" s="368" t="s">
        <v>975</v>
      </c>
      <c r="E165" s="354"/>
      <c r="F165" s="273"/>
      <c r="G165" s="273"/>
      <c r="H165" s="285">
        <v>217</v>
      </c>
      <c r="I165" s="285">
        <v>2002</v>
      </c>
    </row>
    <row r="166" spans="1:9" ht="27" hidden="1" outlineLevel="1" collapsed="1" x14ac:dyDescent="0.25">
      <c r="A166" s="372"/>
      <c r="B166" s="356"/>
      <c r="C166" s="273" t="s">
        <v>976</v>
      </c>
      <c r="D166" s="368" t="s">
        <v>977</v>
      </c>
      <c r="E166" s="354"/>
      <c r="F166" s="273"/>
      <c r="G166" s="273"/>
      <c r="H166" s="285">
        <v>217</v>
      </c>
      <c r="I166" s="285">
        <v>1799</v>
      </c>
    </row>
    <row r="167" spans="1:9" ht="27" hidden="1" outlineLevel="1" collapsed="1" x14ac:dyDescent="0.25">
      <c r="A167" s="372"/>
      <c r="B167" s="356"/>
      <c r="C167" s="273" t="s">
        <v>978</v>
      </c>
      <c r="D167" s="368" t="s">
        <v>979</v>
      </c>
      <c r="E167" s="354"/>
      <c r="F167" s="273"/>
      <c r="G167" s="273"/>
      <c r="H167" s="285">
        <v>217</v>
      </c>
      <c r="I167" s="285">
        <v>2002</v>
      </c>
    </row>
    <row r="168" spans="1:9" ht="27" hidden="1" outlineLevel="1" collapsed="1" x14ac:dyDescent="0.25">
      <c r="A168" s="373"/>
      <c r="B168" s="359"/>
      <c r="C168" s="273" t="s">
        <v>980</v>
      </c>
      <c r="D168" s="368" t="s">
        <v>981</v>
      </c>
      <c r="E168" s="354"/>
      <c r="F168" s="273"/>
      <c r="G168" s="273"/>
      <c r="H168" s="285">
        <v>217</v>
      </c>
      <c r="I168" s="285">
        <v>2002</v>
      </c>
    </row>
    <row r="169" spans="1:9" x14ac:dyDescent="0.25">
      <c r="A169" s="350" t="s">
        <v>19</v>
      </c>
      <c r="B169" s="351"/>
      <c r="C169" s="350" t="s">
        <v>281</v>
      </c>
      <c r="D169" s="351"/>
      <c r="E169" s="351"/>
      <c r="F169" s="274" t="s">
        <v>281</v>
      </c>
      <c r="G169" s="284" t="s">
        <v>281</v>
      </c>
      <c r="H169" s="277">
        <v>1085</v>
      </c>
      <c r="I169" s="277">
        <v>9912</v>
      </c>
    </row>
    <row r="170" spans="1:9" ht="9.1999999999999993" customHeight="1" x14ac:dyDescent="0.25"/>
    <row r="171" spans="1:9" ht="21.6" customHeight="1" x14ac:dyDescent="0.25">
      <c r="A171" s="365" t="s">
        <v>409</v>
      </c>
      <c r="B171" s="349"/>
      <c r="C171" s="349"/>
      <c r="D171" s="349"/>
      <c r="E171" s="349"/>
      <c r="F171" s="349"/>
      <c r="G171" s="349"/>
      <c r="H171" s="349"/>
      <c r="I171" s="349"/>
    </row>
    <row r="172" spans="1:9" ht="6.6" customHeight="1" x14ac:dyDescent="0.25"/>
    <row r="173" spans="1:9" x14ac:dyDescent="0.25">
      <c r="A173" s="362" t="s">
        <v>265</v>
      </c>
      <c r="B173" s="359"/>
      <c r="C173" s="363" t="s">
        <v>13</v>
      </c>
      <c r="D173" s="364"/>
      <c r="E173" s="359"/>
      <c r="F173" s="278" t="s">
        <v>283</v>
      </c>
      <c r="G173" s="278" t="s">
        <v>284</v>
      </c>
      <c r="H173" s="279" t="s">
        <v>269</v>
      </c>
      <c r="I173" s="279" t="s">
        <v>270</v>
      </c>
    </row>
    <row r="174" spans="1:9" collapsed="1" x14ac:dyDescent="0.25">
      <c r="A174" s="353" t="s">
        <v>966</v>
      </c>
      <c r="B174" s="354"/>
      <c r="C174" s="353" t="s">
        <v>967</v>
      </c>
      <c r="D174" s="351"/>
      <c r="E174" s="354"/>
      <c r="F174" s="270" t="s">
        <v>281</v>
      </c>
      <c r="G174" s="270" t="s">
        <v>281</v>
      </c>
      <c r="H174" s="281"/>
      <c r="I174" s="280">
        <v>2399</v>
      </c>
    </row>
    <row r="175" spans="1:9" ht="40.5" hidden="1" outlineLevel="1" collapsed="1" x14ac:dyDescent="0.25">
      <c r="A175" s="371" t="s">
        <v>281</v>
      </c>
      <c r="B175" s="359"/>
      <c r="C175" s="273" t="s">
        <v>982</v>
      </c>
      <c r="D175" s="368" t="s">
        <v>983</v>
      </c>
      <c r="E175" s="354"/>
      <c r="F175" s="273"/>
      <c r="G175" s="273"/>
      <c r="H175" s="286"/>
      <c r="I175" s="285">
        <v>2399</v>
      </c>
    </row>
    <row r="176" spans="1:9" collapsed="1" x14ac:dyDescent="0.25">
      <c r="A176" s="353" t="s">
        <v>518</v>
      </c>
      <c r="B176" s="354"/>
      <c r="C176" s="353" t="s">
        <v>519</v>
      </c>
      <c r="D176" s="351"/>
      <c r="E176" s="354"/>
      <c r="F176" s="270" t="s">
        <v>281</v>
      </c>
      <c r="G176" s="270" t="s">
        <v>281</v>
      </c>
      <c r="H176" s="280">
        <v>874.56</v>
      </c>
      <c r="I176" s="280">
        <v>25051.48</v>
      </c>
    </row>
    <row r="177" spans="1:9" ht="40.5" hidden="1" outlineLevel="1" collapsed="1" x14ac:dyDescent="0.25">
      <c r="A177" s="371" t="s">
        <v>281</v>
      </c>
      <c r="B177" s="356"/>
      <c r="C177" s="273" t="s">
        <v>984</v>
      </c>
      <c r="D177" s="368" t="s">
        <v>985</v>
      </c>
      <c r="E177" s="354"/>
      <c r="F177" s="273"/>
      <c r="G177" s="273"/>
      <c r="H177" s="286"/>
      <c r="I177" s="285">
        <v>3897</v>
      </c>
    </row>
    <row r="178" spans="1:9" ht="40.5" hidden="1" outlineLevel="1" collapsed="1" x14ac:dyDescent="0.25">
      <c r="A178" s="372"/>
      <c r="B178" s="356"/>
      <c r="C178" s="273" t="s">
        <v>436</v>
      </c>
      <c r="D178" s="368" t="s">
        <v>437</v>
      </c>
      <c r="E178" s="354"/>
      <c r="F178" s="273"/>
      <c r="G178" s="273"/>
      <c r="H178" s="286"/>
      <c r="I178" s="285">
        <v>66</v>
      </c>
    </row>
    <row r="179" spans="1:9" ht="40.5" hidden="1" outlineLevel="1" collapsed="1" x14ac:dyDescent="0.25">
      <c r="A179" s="372"/>
      <c r="B179" s="356"/>
      <c r="C179" s="273" t="s">
        <v>440</v>
      </c>
      <c r="D179" s="368" t="s">
        <v>441</v>
      </c>
      <c r="E179" s="354"/>
      <c r="F179" s="273"/>
      <c r="G179" s="273"/>
      <c r="H179" s="286"/>
      <c r="I179" s="285">
        <v>0</v>
      </c>
    </row>
    <row r="180" spans="1:9" ht="40.5" hidden="1" outlineLevel="1" collapsed="1" x14ac:dyDescent="0.25">
      <c r="A180" s="372"/>
      <c r="B180" s="356"/>
      <c r="C180" s="273" t="s">
        <v>520</v>
      </c>
      <c r="D180" s="368" t="s">
        <v>521</v>
      </c>
      <c r="E180" s="354"/>
      <c r="F180" s="273"/>
      <c r="G180" s="273"/>
      <c r="H180" s="286"/>
      <c r="I180" s="285">
        <v>1375</v>
      </c>
    </row>
    <row r="181" spans="1:9" ht="40.5" hidden="1" outlineLevel="1" collapsed="1" x14ac:dyDescent="0.25">
      <c r="A181" s="372"/>
      <c r="B181" s="356"/>
      <c r="C181" s="273" t="s">
        <v>986</v>
      </c>
      <c r="D181" s="368" t="s">
        <v>987</v>
      </c>
      <c r="E181" s="354"/>
      <c r="F181" s="273"/>
      <c r="G181" s="273"/>
      <c r="H181" s="285">
        <v>250</v>
      </c>
      <c r="I181" s="285">
        <v>1200</v>
      </c>
    </row>
    <row r="182" spans="1:9" ht="40.5" hidden="1" outlineLevel="1" collapsed="1" x14ac:dyDescent="0.25">
      <c r="A182" s="372"/>
      <c r="B182" s="356"/>
      <c r="C182" s="273" t="s">
        <v>988</v>
      </c>
      <c r="D182" s="368" t="s">
        <v>989</v>
      </c>
      <c r="E182" s="354"/>
      <c r="F182" s="273"/>
      <c r="G182" s="273"/>
      <c r="H182" s="286"/>
      <c r="I182" s="285">
        <v>72.5</v>
      </c>
    </row>
    <row r="183" spans="1:9" ht="40.5" hidden="1" outlineLevel="1" collapsed="1" x14ac:dyDescent="0.25">
      <c r="A183" s="372"/>
      <c r="B183" s="356"/>
      <c r="C183" s="273" t="s">
        <v>522</v>
      </c>
      <c r="D183" s="368" t="s">
        <v>523</v>
      </c>
      <c r="E183" s="354"/>
      <c r="F183" s="273"/>
      <c r="G183" s="273"/>
      <c r="H183" s="286"/>
      <c r="I183" s="285">
        <v>110</v>
      </c>
    </row>
    <row r="184" spans="1:9" ht="40.5" hidden="1" outlineLevel="1" collapsed="1" x14ac:dyDescent="0.25">
      <c r="A184" s="372"/>
      <c r="B184" s="356"/>
      <c r="C184" s="273" t="s">
        <v>990</v>
      </c>
      <c r="D184" s="368" t="s">
        <v>991</v>
      </c>
      <c r="E184" s="354"/>
      <c r="F184" s="273"/>
      <c r="G184" s="273"/>
      <c r="H184" s="286"/>
      <c r="I184" s="285">
        <v>70.44</v>
      </c>
    </row>
    <row r="185" spans="1:9" ht="40.5" hidden="1" outlineLevel="1" collapsed="1" x14ac:dyDescent="0.25">
      <c r="A185" s="372"/>
      <c r="B185" s="356"/>
      <c r="C185" s="273" t="s">
        <v>992</v>
      </c>
      <c r="D185" s="368" t="s">
        <v>993</v>
      </c>
      <c r="E185" s="354"/>
      <c r="F185" s="273"/>
      <c r="G185" s="273"/>
      <c r="H185" s="286"/>
      <c r="I185" s="285">
        <v>1835.9</v>
      </c>
    </row>
    <row r="186" spans="1:9" ht="40.5" hidden="1" outlineLevel="1" collapsed="1" x14ac:dyDescent="0.25">
      <c r="A186" s="372"/>
      <c r="B186" s="356"/>
      <c r="C186" s="273" t="s">
        <v>994</v>
      </c>
      <c r="D186" s="368" t="s">
        <v>995</v>
      </c>
      <c r="E186" s="354"/>
      <c r="F186" s="273"/>
      <c r="G186" s="273"/>
      <c r="H186" s="286"/>
      <c r="I186" s="285">
        <v>8.26</v>
      </c>
    </row>
    <row r="187" spans="1:9" ht="40.5" hidden="1" outlineLevel="1" collapsed="1" x14ac:dyDescent="0.25">
      <c r="A187" s="372"/>
      <c r="B187" s="356"/>
      <c r="C187" s="273" t="s">
        <v>996</v>
      </c>
      <c r="D187" s="368" t="s">
        <v>997</v>
      </c>
      <c r="E187" s="354"/>
      <c r="F187" s="273"/>
      <c r="G187" s="273"/>
      <c r="H187" s="286"/>
      <c r="I187" s="285">
        <v>4887.75</v>
      </c>
    </row>
    <row r="188" spans="1:9" ht="40.5" hidden="1" outlineLevel="1" collapsed="1" x14ac:dyDescent="0.25">
      <c r="A188" s="372"/>
      <c r="B188" s="356"/>
      <c r="C188" s="273" t="s">
        <v>526</v>
      </c>
      <c r="D188" s="368" t="s">
        <v>527</v>
      </c>
      <c r="E188" s="354"/>
      <c r="F188" s="273"/>
      <c r="G188" s="273"/>
      <c r="H188" s="286"/>
      <c r="I188" s="285">
        <v>4566.9399999999996</v>
      </c>
    </row>
    <row r="189" spans="1:9" ht="40.5" hidden="1" outlineLevel="1" collapsed="1" x14ac:dyDescent="0.25">
      <c r="A189" s="372"/>
      <c r="B189" s="356"/>
      <c r="C189" s="273" t="s">
        <v>1490</v>
      </c>
      <c r="D189" s="368" t="s">
        <v>1491</v>
      </c>
      <c r="E189" s="354"/>
      <c r="F189" s="273"/>
      <c r="G189" s="273"/>
      <c r="H189" s="286"/>
      <c r="I189" s="285">
        <v>380</v>
      </c>
    </row>
    <row r="190" spans="1:9" ht="40.5" hidden="1" outlineLevel="1" collapsed="1" x14ac:dyDescent="0.25">
      <c r="A190" s="372"/>
      <c r="B190" s="356"/>
      <c r="C190" s="273" t="s">
        <v>528</v>
      </c>
      <c r="D190" s="368" t="s">
        <v>529</v>
      </c>
      <c r="E190" s="354"/>
      <c r="F190" s="273"/>
      <c r="G190" s="273"/>
      <c r="H190" s="285">
        <v>184.56</v>
      </c>
      <c r="I190" s="285">
        <v>2724.96</v>
      </c>
    </row>
    <row r="191" spans="1:9" ht="40.5" hidden="1" outlineLevel="1" collapsed="1" x14ac:dyDescent="0.25">
      <c r="A191" s="372"/>
      <c r="B191" s="356"/>
      <c r="C191" s="273" t="s">
        <v>1399</v>
      </c>
      <c r="D191" s="368" t="s">
        <v>1400</v>
      </c>
      <c r="E191" s="354"/>
      <c r="F191" s="273"/>
      <c r="G191" s="273"/>
      <c r="H191" s="285">
        <v>440</v>
      </c>
      <c r="I191" s="285">
        <v>660</v>
      </c>
    </row>
    <row r="192" spans="1:9" ht="40.5" hidden="1" outlineLevel="1" collapsed="1" x14ac:dyDescent="0.25">
      <c r="A192" s="372"/>
      <c r="B192" s="356"/>
      <c r="C192" s="273" t="s">
        <v>998</v>
      </c>
      <c r="D192" s="368" t="s">
        <v>999</v>
      </c>
      <c r="E192" s="354"/>
      <c r="F192" s="273"/>
      <c r="G192" s="273"/>
      <c r="H192" s="286"/>
      <c r="I192" s="285">
        <v>1120.02</v>
      </c>
    </row>
    <row r="193" spans="1:9" ht="40.5" hidden="1" outlineLevel="1" collapsed="1" x14ac:dyDescent="0.25">
      <c r="A193" s="372"/>
      <c r="B193" s="356"/>
      <c r="C193" s="273" t="s">
        <v>530</v>
      </c>
      <c r="D193" s="368" t="s">
        <v>531</v>
      </c>
      <c r="E193" s="354"/>
      <c r="F193" s="273"/>
      <c r="G193" s="273"/>
      <c r="H193" s="286"/>
      <c r="I193" s="285">
        <v>582</v>
      </c>
    </row>
    <row r="194" spans="1:9" ht="40.5" hidden="1" outlineLevel="1" collapsed="1" x14ac:dyDescent="0.25">
      <c r="A194" s="372"/>
      <c r="B194" s="356"/>
      <c r="C194" s="273" t="s">
        <v>1000</v>
      </c>
      <c r="D194" s="368" t="s">
        <v>1001</v>
      </c>
      <c r="E194" s="354"/>
      <c r="F194" s="273"/>
      <c r="G194" s="273"/>
      <c r="H194" s="286"/>
      <c r="I194" s="285">
        <v>786.28</v>
      </c>
    </row>
    <row r="195" spans="1:9" ht="40.5" hidden="1" outlineLevel="1" collapsed="1" x14ac:dyDescent="0.25">
      <c r="A195" s="372"/>
      <c r="B195" s="356"/>
      <c r="C195" s="273" t="s">
        <v>1237</v>
      </c>
      <c r="D195" s="368" t="s">
        <v>1238</v>
      </c>
      <c r="E195" s="354"/>
      <c r="F195" s="273"/>
      <c r="G195" s="273"/>
      <c r="H195" s="286"/>
      <c r="I195" s="285">
        <v>17.5</v>
      </c>
    </row>
    <row r="196" spans="1:9" ht="40.5" hidden="1" outlineLevel="1" collapsed="1" x14ac:dyDescent="0.25">
      <c r="A196" s="372"/>
      <c r="B196" s="356"/>
      <c r="C196" s="273" t="s">
        <v>1002</v>
      </c>
      <c r="D196" s="368" t="s">
        <v>1003</v>
      </c>
      <c r="E196" s="354"/>
      <c r="F196" s="273"/>
      <c r="G196" s="273"/>
      <c r="H196" s="286"/>
      <c r="I196" s="285">
        <v>95</v>
      </c>
    </row>
    <row r="197" spans="1:9" ht="40.5" hidden="1" outlineLevel="1" collapsed="1" x14ac:dyDescent="0.25">
      <c r="A197" s="373"/>
      <c r="B197" s="359"/>
      <c r="C197" s="273" t="s">
        <v>1004</v>
      </c>
      <c r="D197" s="368" t="s">
        <v>1005</v>
      </c>
      <c r="E197" s="354"/>
      <c r="F197" s="273"/>
      <c r="G197" s="273"/>
      <c r="H197" s="286"/>
      <c r="I197" s="285">
        <v>595.92999999999995</v>
      </c>
    </row>
    <row r="198" spans="1:9" collapsed="1" x14ac:dyDescent="0.25">
      <c r="A198" s="353" t="s">
        <v>1006</v>
      </c>
      <c r="B198" s="354"/>
      <c r="C198" s="353" t="s">
        <v>1007</v>
      </c>
      <c r="D198" s="351"/>
      <c r="E198" s="354"/>
      <c r="F198" s="270" t="s">
        <v>281</v>
      </c>
      <c r="G198" s="270" t="s">
        <v>281</v>
      </c>
      <c r="H198" s="281"/>
      <c r="I198" s="280">
        <v>8847</v>
      </c>
    </row>
    <row r="199" spans="1:9" ht="40.5" hidden="1" outlineLevel="1" collapsed="1" x14ac:dyDescent="0.25">
      <c r="A199" s="371" t="s">
        <v>281</v>
      </c>
      <c r="B199" s="356"/>
      <c r="C199" s="273" t="s">
        <v>982</v>
      </c>
      <c r="D199" s="368" t="s">
        <v>983</v>
      </c>
      <c r="E199" s="354"/>
      <c r="F199" s="273"/>
      <c r="G199" s="273"/>
      <c r="H199" s="286"/>
      <c r="I199" s="285">
        <v>7197</v>
      </c>
    </row>
    <row r="200" spans="1:9" ht="40.5" hidden="1" outlineLevel="1" collapsed="1" x14ac:dyDescent="0.25">
      <c r="A200" s="373"/>
      <c r="B200" s="359"/>
      <c r="C200" s="273" t="s">
        <v>1008</v>
      </c>
      <c r="D200" s="368" t="s">
        <v>1009</v>
      </c>
      <c r="E200" s="354"/>
      <c r="F200" s="273"/>
      <c r="G200" s="273"/>
      <c r="H200" s="286"/>
      <c r="I200" s="285">
        <v>1650</v>
      </c>
    </row>
    <row r="201" spans="1:9" collapsed="1" x14ac:dyDescent="0.25">
      <c r="A201" s="353" t="s">
        <v>1010</v>
      </c>
      <c r="B201" s="354"/>
      <c r="C201" s="353" t="s">
        <v>1011</v>
      </c>
      <c r="D201" s="351"/>
      <c r="E201" s="354"/>
      <c r="F201" s="270" t="s">
        <v>281</v>
      </c>
      <c r="G201" s="270" t="s">
        <v>281</v>
      </c>
      <c r="H201" s="281"/>
      <c r="I201" s="280">
        <v>36161.86</v>
      </c>
    </row>
    <row r="202" spans="1:9" ht="40.5" hidden="1" outlineLevel="1" collapsed="1" x14ac:dyDescent="0.25">
      <c r="A202" s="371" t="s">
        <v>281</v>
      </c>
      <c r="B202" s="356"/>
      <c r="C202" s="273" t="s">
        <v>984</v>
      </c>
      <c r="D202" s="368" t="s">
        <v>985</v>
      </c>
      <c r="E202" s="354"/>
      <c r="F202" s="273"/>
      <c r="G202" s="273"/>
      <c r="H202" s="286"/>
      <c r="I202" s="285">
        <v>3897</v>
      </c>
    </row>
    <row r="203" spans="1:9" ht="40.5" hidden="1" outlineLevel="1" collapsed="1" x14ac:dyDescent="0.25">
      <c r="A203" s="372"/>
      <c r="B203" s="356"/>
      <c r="C203" s="273" t="s">
        <v>436</v>
      </c>
      <c r="D203" s="368" t="s">
        <v>437</v>
      </c>
      <c r="E203" s="354"/>
      <c r="F203" s="273"/>
      <c r="G203" s="273"/>
      <c r="H203" s="286"/>
      <c r="I203" s="285">
        <v>66</v>
      </c>
    </row>
    <row r="204" spans="1:9" ht="40.5" hidden="1" outlineLevel="1" collapsed="1" x14ac:dyDescent="0.25">
      <c r="A204" s="372"/>
      <c r="B204" s="356"/>
      <c r="C204" s="273" t="s">
        <v>1012</v>
      </c>
      <c r="D204" s="368" t="s">
        <v>1013</v>
      </c>
      <c r="E204" s="354"/>
      <c r="F204" s="273"/>
      <c r="G204" s="273"/>
      <c r="H204" s="286"/>
      <c r="I204" s="285">
        <v>3651.91</v>
      </c>
    </row>
    <row r="205" spans="1:9" ht="40.5" hidden="1" outlineLevel="1" collapsed="1" x14ac:dyDescent="0.25">
      <c r="A205" s="372"/>
      <c r="B205" s="356"/>
      <c r="C205" s="273" t="s">
        <v>442</v>
      </c>
      <c r="D205" s="368" t="s">
        <v>443</v>
      </c>
      <c r="E205" s="354"/>
      <c r="F205" s="273"/>
      <c r="G205" s="273"/>
      <c r="H205" s="286"/>
      <c r="I205" s="285">
        <v>0</v>
      </c>
    </row>
    <row r="206" spans="1:9" ht="40.5" hidden="1" outlineLevel="1" collapsed="1" x14ac:dyDescent="0.25">
      <c r="A206" s="372"/>
      <c r="B206" s="356"/>
      <c r="C206" s="273" t="s">
        <v>1014</v>
      </c>
      <c r="D206" s="368" t="s">
        <v>1015</v>
      </c>
      <c r="E206" s="354"/>
      <c r="F206" s="273"/>
      <c r="G206" s="273"/>
      <c r="H206" s="286"/>
      <c r="I206" s="285">
        <v>0</v>
      </c>
    </row>
    <row r="207" spans="1:9" ht="40.5" hidden="1" outlineLevel="1" collapsed="1" x14ac:dyDescent="0.25">
      <c r="A207" s="372"/>
      <c r="B207" s="356"/>
      <c r="C207" s="273" t="s">
        <v>1016</v>
      </c>
      <c r="D207" s="368" t="s">
        <v>1017</v>
      </c>
      <c r="E207" s="354"/>
      <c r="F207" s="273"/>
      <c r="G207" s="273"/>
      <c r="H207" s="286"/>
      <c r="I207" s="285">
        <v>4910.1000000000004</v>
      </c>
    </row>
    <row r="208" spans="1:9" ht="40.5" hidden="1" outlineLevel="1" collapsed="1" x14ac:dyDescent="0.25">
      <c r="A208" s="372"/>
      <c r="B208" s="356"/>
      <c r="C208" s="273" t="s">
        <v>1018</v>
      </c>
      <c r="D208" s="368" t="s">
        <v>1019</v>
      </c>
      <c r="E208" s="354"/>
      <c r="F208" s="273"/>
      <c r="G208" s="273"/>
      <c r="H208" s="286"/>
      <c r="I208" s="285">
        <v>1255.24</v>
      </c>
    </row>
    <row r="209" spans="1:9" ht="40.5" hidden="1" outlineLevel="1" collapsed="1" x14ac:dyDescent="0.25">
      <c r="A209" s="372"/>
      <c r="B209" s="356"/>
      <c r="C209" s="273" t="s">
        <v>1020</v>
      </c>
      <c r="D209" s="368" t="s">
        <v>1021</v>
      </c>
      <c r="E209" s="354"/>
      <c r="F209" s="273"/>
      <c r="G209" s="273"/>
      <c r="H209" s="286"/>
      <c r="I209" s="285">
        <v>340</v>
      </c>
    </row>
    <row r="210" spans="1:9" ht="40.5" hidden="1" outlineLevel="1" collapsed="1" x14ac:dyDescent="0.25">
      <c r="A210" s="372"/>
      <c r="B210" s="356"/>
      <c r="C210" s="273" t="s">
        <v>1004</v>
      </c>
      <c r="D210" s="368" t="s">
        <v>1005</v>
      </c>
      <c r="E210" s="354"/>
      <c r="F210" s="273"/>
      <c r="G210" s="273"/>
      <c r="H210" s="286"/>
      <c r="I210" s="285">
        <v>20806.61</v>
      </c>
    </row>
    <row r="211" spans="1:9" ht="40.5" hidden="1" outlineLevel="1" collapsed="1" x14ac:dyDescent="0.25">
      <c r="A211" s="373"/>
      <c r="B211" s="359"/>
      <c r="C211" s="273" t="s">
        <v>1401</v>
      </c>
      <c r="D211" s="368" t="s">
        <v>1402</v>
      </c>
      <c r="E211" s="354"/>
      <c r="F211" s="273"/>
      <c r="G211" s="273"/>
      <c r="H211" s="286"/>
      <c r="I211" s="285">
        <v>1235</v>
      </c>
    </row>
    <row r="212" spans="1:9" collapsed="1" x14ac:dyDescent="0.25">
      <c r="A212" s="353" t="s">
        <v>1022</v>
      </c>
      <c r="B212" s="354"/>
      <c r="C212" s="353" t="s">
        <v>1023</v>
      </c>
      <c r="D212" s="351"/>
      <c r="E212" s="354"/>
      <c r="F212" s="270" t="s">
        <v>281</v>
      </c>
      <c r="G212" s="270" t="s">
        <v>281</v>
      </c>
      <c r="H212" s="280">
        <v>27178.91</v>
      </c>
      <c r="I212" s="280">
        <v>127058.22</v>
      </c>
    </row>
    <row r="213" spans="1:9" ht="40.5" hidden="1" outlineLevel="1" collapsed="1" x14ac:dyDescent="0.25">
      <c r="A213" s="371" t="s">
        <v>281</v>
      </c>
      <c r="B213" s="356"/>
      <c r="C213" s="273" t="s">
        <v>1024</v>
      </c>
      <c r="D213" s="368" t="s">
        <v>1025</v>
      </c>
      <c r="E213" s="354"/>
      <c r="F213" s="273" t="s">
        <v>1124</v>
      </c>
      <c r="G213" s="273" t="s">
        <v>281</v>
      </c>
      <c r="H213" s="285">
        <v>631.73</v>
      </c>
      <c r="I213" s="285">
        <v>4000.97</v>
      </c>
    </row>
    <row r="214" spans="1:9" ht="40.5" hidden="1" outlineLevel="1" collapsed="1" x14ac:dyDescent="0.25">
      <c r="A214" s="372"/>
      <c r="B214" s="356"/>
      <c r="C214" s="273" t="s">
        <v>1026</v>
      </c>
      <c r="D214" s="368" t="s">
        <v>1027</v>
      </c>
      <c r="E214" s="354"/>
      <c r="F214" s="273" t="s">
        <v>1124</v>
      </c>
      <c r="G214" s="273" t="s">
        <v>281</v>
      </c>
      <c r="H214" s="285">
        <v>141.12</v>
      </c>
      <c r="I214" s="285">
        <v>1270.08</v>
      </c>
    </row>
    <row r="215" spans="1:9" ht="40.5" hidden="1" outlineLevel="1" collapsed="1" x14ac:dyDescent="0.25">
      <c r="A215" s="372"/>
      <c r="B215" s="356"/>
      <c r="C215" s="273" t="s">
        <v>1028</v>
      </c>
      <c r="D215" s="368" t="s">
        <v>1029</v>
      </c>
      <c r="E215" s="354"/>
      <c r="F215" s="273"/>
      <c r="G215" s="273"/>
      <c r="H215" s="286"/>
      <c r="I215" s="285">
        <v>309.95999999999998</v>
      </c>
    </row>
    <row r="216" spans="1:9" ht="40.5" hidden="1" outlineLevel="1" collapsed="1" x14ac:dyDescent="0.25">
      <c r="A216" s="372"/>
      <c r="B216" s="356"/>
      <c r="C216" s="273" t="s">
        <v>1030</v>
      </c>
      <c r="D216" s="368" t="s">
        <v>1031</v>
      </c>
      <c r="E216" s="354"/>
      <c r="F216" s="273"/>
      <c r="G216" s="273"/>
      <c r="H216" s="285">
        <v>1754.82</v>
      </c>
      <c r="I216" s="285">
        <v>7884.98</v>
      </c>
    </row>
    <row r="217" spans="1:9" ht="40.5" hidden="1" outlineLevel="1" collapsed="1" x14ac:dyDescent="0.25">
      <c r="A217" s="372"/>
      <c r="B217" s="356"/>
      <c r="C217" s="273" t="s">
        <v>1032</v>
      </c>
      <c r="D217" s="368" t="s">
        <v>1033</v>
      </c>
      <c r="E217" s="354"/>
      <c r="F217" s="273" t="s">
        <v>1124</v>
      </c>
      <c r="G217" s="273" t="s">
        <v>281</v>
      </c>
      <c r="H217" s="285">
        <v>6708.04</v>
      </c>
      <c r="I217" s="285">
        <v>20161.419999999998</v>
      </c>
    </row>
    <row r="218" spans="1:9" ht="40.5" hidden="1" outlineLevel="1" collapsed="1" x14ac:dyDescent="0.25">
      <c r="A218" s="372"/>
      <c r="B218" s="356"/>
      <c r="C218" s="273" t="s">
        <v>1034</v>
      </c>
      <c r="D218" s="368" t="s">
        <v>1035</v>
      </c>
      <c r="E218" s="354"/>
      <c r="F218" s="273"/>
      <c r="G218" s="273"/>
      <c r="H218" s="285">
        <v>2898</v>
      </c>
      <c r="I218" s="285">
        <v>8806.75</v>
      </c>
    </row>
    <row r="219" spans="1:9" ht="40.5" hidden="1" outlineLevel="1" collapsed="1" x14ac:dyDescent="0.25">
      <c r="A219" s="372"/>
      <c r="B219" s="356"/>
      <c r="C219" s="273" t="s">
        <v>1036</v>
      </c>
      <c r="D219" s="368" t="s">
        <v>1037</v>
      </c>
      <c r="E219" s="354"/>
      <c r="F219" s="273"/>
      <c r="G219" s="273"/>
      <c r="H219" s="285">
        <v>1262.1500000000001</v>
      </c>
      <c r="I219" s="285">
        <v>6006.86</v>
      </c>
    </row>
    <row r="220" spans="1:9" ht="40.5" hidden="1" outlineLevel="1" collapsed="1" x14ac:dyDescent="0.25">
      <c r="A220" s="372"/>
      <c r="B220" s="356"/>
      <c r="C220" s="273" t="s">
        <v>1038</v>
      </c>
      <c r="D220" s="368" t="s">
        <v>1039</v>
      </c>
      <c r="E220" s="354"/>
      <c r="F220" s="273"/>
      <c r="G220" s="273"/>
      <c r="H220" s="286"/>
      <c r="I220" s="285">
        <v>456</v>
      </c>
    </row>
    <row r="221" spans="1:9" ht="40.5" hidden="1" outlineLevel="1" collapsed="1" x14ac:dyDescent="0.25">
      <c r="A221" s="372"/>
      <c r="B221" s="356"/>
      <c r="C221" s="273" t="s">
        <v>1040</v>
      </c>
      <c r="D221" s="368" t="s">
        <v>1041</v>
      </c>
      <c r="E221" s="354"/>
      <c r="F221" s="273" t="s">
        <v>1124</v>
      </c>
      <c r="G221" s="273" t="s">
        <v>281</v>
      </c>
      <c r="H221" s="285">
        <v>342</v>
      </c>
      <c r="I221" s="285">
        <v>684</v>
      </c>
    </row>
    <row r="222" spans="1:9" ht="40.5" hidden="1" outlineLevel="1" collapsed="1" x14ac:dyDescent="0.25">
      <c r="A222" s="372"/>
      <c r="B222" s="356"/>
      <c r="C222" s="273" t="s">
        <v>1042</v>
      </c>
      <c r="D222" s="368" t="s">
        <v>1043</v>
      </c>
      <c r="E222" s="354"/>
      <c r="F222" s="273" t="s">
        <v>1124</v>
      </c>
      <c r="G222" s="273" t="s">
        <v>281</v>
      </c>
      <c r="H222" s="285">
        <v>114</v>
      </c>
      <c r="I222" s="285">
        <v>1482</v>
      </c>
    </row>
    <row r="223" spans="1:9" ht="40.5" hidden="1" outlineLevel="1" collapsed="1" x14ac:dyDescent="0.25">
      <c r="A223" s="372"/>
      <c r="B223" s="356"/>
      <c r="C223" s="273" t="s">
        <v>1044</v>
      </c>
      <c r="D223" s="368" t="s">
        <v>1045</v>
      </c>
      <c r="E223" s="354"/>
      <c r="F223" s="273"/>
      <c r="G223" s="273"/>
      <c r="H223" s="286"/>
      <c r="I223" s="285">
        <v>114</v>
      </c>
    </row>
    <row r="224" spans="1:9" ht="40.5" hidden="1" outlineLevel="1" collapsed="1" x14ac:dyDescent="0.25">
      <c r="A224" s="372"/>
      <c r="B224" s="356"/>
      <c r="C224" s="273" t="s">
        <v>1046</v>
      </c>
      <c r="D224" s="368" t="s">
        <v>1047</v>
      </c>
      <c r="E224" s="354"/>
      <c r="F224" s="273"/>
      <c r="G224" s="273"/>
      <c r="H224" s="286"/>
      <c r="I224" s="285">
        <v>342</v>
      </c>
    </row>
    <row r="225" spans="1:9" ht="40.5" hidden="1" outlineLevel="1" collapsed="1" x14ac:dyDescent="0.25">
      <c r="A225" s="372"/>
      <c r="B225" s="356"/>
      <c r="C225" s="273" t="s">
        <v>1048</v>
      </c>
      <c r="D225" s="368" t="s">
        <v>1049</v>
      </c>
      <c r="E225" s="354"/>
      <c r="F225" s="273"/>
      <c r="G225" s="273"/>
      <c r="H225" s="285">
        <v>1185</v>
      </c>
      <c r="I225" s="285">
        <v>5472.26</v>
      </c>
    </row>
    <row r="226" spans="1:9" ht="40.5" hidden="1" outlineLevel="1" collapsed="1" x14ac:dyDescent="0.25">
      <c r="A226" s="372"/>
      <c r="B226" s="356"/>
      <c r="C226" s="273" t="s">
        <v>1050</v>
      </c>
      <c r="D226" s="368" t="s">
        <v>1051</v>
      </c>
      <c r="E226" s="354"/>
      <c r="F226" s="273"/>
      <c r="G226" s="273"/>
      <c r="H226" s="285">
        <v>3946.53</v>
      </c>
      <c r="I226" s="285">
        <v>19626.39</v>
      </c>
    </row>
    <row r="227" spans="1:9" ht="40.5" hidden="1" outlineLevel="1" collapsed="1" x14ac:dyDescent="0.25">
      <c r="A227" s="372"/>
      <c r="B227" s="356"/>
      <c r="C227" s="273" t="s">
        <v>1052</v>
      </c>
      <c r="D227" s="368" t="s">
        <v>1053</v>
      </c>
      <c r="E227" s="354"/>
      <c r="F227" s="273"/>
      <c r="G227" s="273"/>
      <c r="H227" s="285">
        <v>1568.96</v>
      </c>
      <c r="I227" s="285">
        <v>8318.9599999999991</v>
      </c>
    </row>
    <row r="228" spans="1:9" ht="40.5" hidden="1" outlineLevel="1" collapsed="1" x14ac:dyDescent="0.25">
      <c r="A228" s="372"/>
      <c r="B228" s="356"/>
      <c r="C228" s="273" t="s">
        <v>1684</v>
      </c>
      <c r="D228" s="368" t="s">
        <v>1685</v>
      </c>
      <c r="E228" s="354"/>
      <c r="F228" s="273" t="s">
        <v>1124</v>
      </c>
      <c r="G228" s="273" t="s">
        <v>281</v>
      </c>
      <c r="H228" s="285">
        <v>375</v>
      </c>
      <c r="I228" s="285">
        <v>375</v>
      </c>
    </row>
    <row r="229" spans="1:9" ht="40.5" hidden="1" outlineLevel="1" collapsed="1" x14ac:dyDescent="0.25">
      <c r="A229" s="372"/>
      <c r="B229" s="356"/>
      <c r="C229" s="273" t="s">
        <v>1054</v>
      </c>
      <c r="D229" s="368" t="s">
        <v>1055</v>
      </c>
      <c r="E229" s="354"/>
      <c r="F229" s="273"/>
      <c r="G229" s="273"/>
      <c r="H229" s="286"/>
      <c r="I229" s="285">
        <v>240</v>
      </c>
    </row>
    <row r="230" spans="1:9" ht="40.5" hidden="1" outlineLevel="1" collapsed="1" x14ac:dyDescent="0.25">
      <c r="A230" s="372"/>
      <c r="B230" s="356"/>
      <c r="C230" s="273" t="s">
        <v>1056</v>
      </c>
      <c r="D230" s="368" t="s">
        <v>1057</v>
      </c>
      <c r="E230" s="354"/>
      <c r="F230" s="273"/>
      <c r="G230" s="273"/>
      <c r="H230" s="286"/>
      <c r="I230" s="285">
        <v>80</v>
      </c>
    </row>
    <row r="231" spans="1:9" ht="40.5" hidden="1" outlineLevel="1" collapsed="1" x14ac:dyDescent="0.25">
      <c r="A231" s="372"/>
      <c r="B231" s="356"/>
      <c r="C231" s="273" t="s">
        <v>1058</v>
      </c>
      <c r="D231" s="368" t="s">
        <v>1059</v>
      </c>
      <c r="E231" s="354"/>
      <c r="F231" s="273"/>
      <c r="G231" s="273"/>
      <c r="H231" s="286"/>
      <c r="I231" s="285">
        <v>640</v>
      </c>
    </row>
    <row r="232" spans="1:9" ht="40.5" hidden="1" outlineLevel="1" collapsed="1" x14ac:dyDescent="0.25">
      <c r="A232" s="372"/>
      <c r="B232" s="356"/>
      <c r="C232" s="273" t="s">
        <v>1060</v>
      </c>
      <c r="D232" s="368" t="s">
        <v>1061</v>
      </c>
      <c r="E232" s="354"/>
      <c r="F232" s="273" t="s">
        <v>1124</v>
      </c>
      <c r="G232" s="273" t="s">
        <v>281</v>
      </c>
      <c r="H232" s="285">
        <v>80</v>
      </c>
      <c r="I232" s="285">
        <v>1120</v>
      </c>
    </row>
    <row r="233" spans="1:9" ht="40.5" hidden="1" outlineLevel="1" collapsed="1" x14ac:dyDescent="0.25">
      <c r="A233" s="372"/>
      <c r="B233" s="356"/>
      <c r="C233" s="273" t="s">
        <v>1062</v>
      </c>
      <c r="D233" s="368" t="s">
        <v>1063</v>
      </c>
      <c r="E233" s="354"/>
      <c r="F233" s="273" t="s">
        <v>1124</v>
      </c>
      <c r="G233" s="273" t="s">
        <v>281</v>
      </c>
      <c r="H233" s="285">
        <v>160</v>
      </c>
      <c r="I233" s="285">
        <v>1040</v>
      </c>
    </row>
    <row r="234" spans="1:9" ht="40.5" hidden="1" outlineLevel="1" collapsed="1" x14ac:dyDescent="0.25">
      <c r="A234" s="372"/>
      <c r="B234" s="356"/>
      <c r="C234" s="273" t="s">
        <v>1064</v>
      </c>
      <c r="D234" s="368" t="s">
        <v>1065</v>
      </c>
      <c r="E234" s="354"/>
      <c r="F234" s="273"/>
      <c r="G234" s="273"/>
      <c r="H234" s="286"/>
      <c r="I234" s="285">
        <v>560</v>
      </c>
    </row>
    <row r="235" spans="1:9" ht="40.5" hidden="1" outlineLevel="1" collapsed="1" x14ac:dyDescent="0.25">
      <c r="A235" s="372"/>
      <c r="B235" s="356"/>
      <c r="C235" s="273" t="s">
        <v>1066</v>
      </c>
      <c r="D235" s="368" t="s">
        <v>1067</v>
      </c>
      <c r="E235" s="354"/>
      <c r="F235" s="273"/>
      <c r="G235" s="273"/>
      <c r="H235" s="286"/>
      <c r="I235" s="285">
        <v>160</v>
      </c>
    </row>
    <row r="236" spans="1:9" ht="40.5" hidden="1" outlineLevel="1" collapsed="1" x14ac:dyDescent="0.25">
      <c r="A236" s="372"/>
      <c r="B236" s="356"/>
      <c r="C236" s="273" t="s">
        <v>1068</v>
      </c>
      <c r="D236" s="368" t="s">
        <v>1069</v>
      </c>
      <c r="E236" s="354"/>
      <c r="F236" s="273"/>
      <c r="G236" s="273"/>
      <c r="H236" s="286"/>
      <c r="I236" s="285">
        <v>80</v>
      </c>
    </row>
    <row r="237" spans="1:9" ht="40.5" hidden="1" outlineLevel="1" collapsed="1" x14ac:dyDescent="0.25">
      <c r="A237" s="372"/>
      <c r="B237" s="356"/>
      <c r="C237" s="273" t="s">
        <v>1070</v>
      </c>
      <c r="D237" s="368" t="s">
        <v>1071</v>
      </c>
      <c r="E237" s="354"/>
      <c r="F237" s="273"/>
      <c r="G237" s="273"/>
      <c r="H237" s="286"/>
      <c r="I237" s="285">
        <v>560</v>
      </c>
    </row>
    <row r="238" spans="1:9" ht="40.5" hidden="1" outlineLevel="1" collapsed="1" x14ac:dyDescent="0.25">
      <c r="A238" s="372"/>
      <c r="B238" s="356"/>
      <c r="C238" s="273" t="s">
        <v>1072</v>
      </c>
      <c r="D238" s="368" t="s">
        <v>1073</v>
      </c>
      <c r="E238" s="354"/>
      <c r="F238" s="273"/>
      <c r="G238" s="273"/>
      <c r="H238" s="286"/>
      <c r="I238" s="285">
        <v>390</v>
      </c>
    </row>
    <row r="239" spans="1:9" ht="40.5" hidden="1" outlineLevel="1" collapsed="1" x14ac:dyDescent="0.25">
      <c r="A239" s="372"/>
      <c r="B239" s="356"/>
      <c r="C239" s="273" t="s">
        <v>1074</v>
      </c>
      <c r="D239" s="368" t="s">
        <v>1075</v>
      </c>
      <c r="E239" s="354"/>
      <c r="F239" s="273" t="s">
        <v>1124</v>
      </c>
      <c r="G239" s="273" t="s">
        <v>281</v>
      </c>
      <c r="H239" s="285">
        <v>130</v>
      </c>
      <c r="I239" s="285">
        <v>1885</v>
      </c>
    </row>
    <row r="240" spans="1:9" ht="40.5" hidden="1" outlineLevel="1" collapsed="1" x14ac:dyDescent="0.25">
      <c r="A240" s="372"/>
      <c r="B240" s="356"/>
      <c r="C240" s="273" t="s">
        <v>1076</v>
      </c>
      <c r="D240" s="368" t="s">
        <v>1077</v>
      </c>
      <c r="E240" s="354"/>
      <c r="F240" s="273" t="s">
        <v>1124</v>
      </c>
      <c r="G240" s="273" t="s">
        <v>281</v>
      </c>
      <c r="H240" s="285">
        <v>1105</v>
      </c>
      <c r="I240" s="285">
        <v>5135</v>
      </c>
    </row>
    <row r="241" spans="1:9" ht="40.5" hidden="1" outlineLevel="1" collapsed="1" x14ac:dyDescent="0.25">
      <c r="A241" s="372"/>
      <c r="B241" s="356"/>
      <c r="C241" s="273" t="s">
        <v>1078</v>
      </c>
      <c r="D241" s="368" t="s">
        <v>1079</v>
      </c>
      <c r="E241" s="354"/>
      <c r="F241" s="273"/>
      <c r="G241" s="273"/>
      <c r="H241" s="285">
        <v>585</v>
      </c>
      <c r="I241" s="285">
        <v>3705</v>
      </c>
    </row>
    <row r="242" spans="1:9" ht="40.5" hidden="1" outlineLevel="1" collapsed="1" x14ac:dyDescent="0.25">
      <c r="A242" s="372"/>
      <c r="B242" s="356"/>
      <c r="C242" s="273" t="s">
        <v>1080</v>
      </c>
      <c r="D242" s="368" t="s">
        <v>1081</v>
      </c>
      <c r="E242" s="354"/>
      <c r="F242" s="273" t="s">
        <v>1124</v>
      </c>
      <c r="G242" s="273" t="s">
        <v>281</v>
      </c>
      <c r="H242" s="285">
        <v>1950</v>
      </c>
      <c r="I242" s="285">
        <v>9815</v>
      </c>
    </row>
    <row r="243" spans="1:9" ht="40.5" hidden="1" outlineLevel="1" collapsed="1" x14ac:dyDescent="0.25">
      <c r="A243" s="372"/>
      <c r="B243" s="356"/>
      <c r="C243" s="273" t="s">
        <v>1082</v>
      </c>
      <c r="D243" s="368" t="s">
        <v>1083</v>
      </c>
      <c r="E243" s="354"/>
      <c r="F243" s="273"/>
      <c r="G243" s="273"/>
      <c r="H243" s="285">
        <v>585</v>
      </c>
      <c r="I243" s="285">
        <v>4615</v>
      </c>
    </row>
    <row r="244" spans="1:9" ht="40.5" hidden="1" outlineLevel="1" collapsed="1" x14ac:dyDescent="0.25">
      <c r="A244" s="372"/>
      <c r="B244" s="356"/>
      <c r="C244" s="273" t="s">
        <v>1084</v>
      </c>
      <c r="D244" s="368" t="s">
        <v>1085</v>
      </c>
      <c r="E244" s="354"/>
      <c r="F244" s="273"/>
      <c r="G244" s="273"/>
      <c r="H244" s="285">
        <v>390</v>
      </c>
      <c r="I244" s="285">
        <v>2145</v>
      </c>
    </row>
    <row r="245" spans="1:9" ht="40.5" hidden="1" outlineLevel="1" collapsed="1" x14ac:dyDescent="0.25">
      <c r="A245" s="372"/>
      <c r="B245" s="356"/>
      <c r="C245" s="273" t="s">
        <v>1086</v>
      </c>
      <c r="D245" s="368" t="s">
        <v>1087</v>
      </c>
      <c r="E245" s="354"/>
      <c r="F245" s="273"/>
      <c r="G245" s="273"/>
      <c r="H245" s="285">
        <v>195</v>
      </c>
      <c r="I245" s="285">
        <v>650</v>
      </c>
    </row>
    <row r="246" spans="1:9" ht="40.5" hidden="1" outlineLevel="1" collapsed="1" x14ac:dyDescent="0.25">
      <c r="A246" s="372"/>
      <c r="B246" s="356"/>
      <c r="C246" s="273" t="s">
        <v>1088</v>
      </c>
      <c r="D246" s="368" t="s">
        <v>1089</v>
      </c>
      <c r="E246" s="354"/>
      <c r="F246" s="273"/>
      <c r="G246" s="273"/>
      <c r="H246" s="286"/>
      <c r="I246" s="285">
        <v>195</v>
      </c>
    </row>
    <row r="247" spans="1:9" ht="40.5" hidden="1" outlineLevel="1" collapsed="1" x14ac:dyDescent="0.25">
      <c r="A247" s="372"/>
      <c r="B247" s="356"/>
      <c r="C247" s="273" t="s">
        <v>472</v>
      </c>
      <c r="D247" s="368" t="s">
        <v>473</v>
      </c>
      <c r="E247" s="354"/>
      <c r="F247" s="273"/>
      <c r="G247" s="273"/>
      <c r="H247" s="286"/>
      <c r="I247" s="285">
        <v>26</v>
      </c>
    </row>
    <row r="248" spans="1:9" ht="40.5" hidden="1" outlineLevel="1" collapsed="1" x14ac:dyDescent="0.25">
      <c r="A248" s="372"/>
      <c r="B248" s="356"/>
      <c r="C248" s="273" t="s">
        <v>1090</v>
      </c>
      <c r="D248" s="368" t="s">
        <v>1091</v>
      </c>
      <c r="E248" s="354"/>
      <c r="F248" s="273"/>
      <c r="G248" s="273"/>
      <c r="H248" s="285">
        <v>660</v>
      </c>
      <c r="I248" s="285">
        <v>2870.98</v>
      </c>
    </row>
    <row r="249" spans="1:9" ht="40.5" hidden="1" outlineLevel="1" collapsed="1" x14ac:dyDescent="0.25">
      <c r="A249" s="372"/>
      <c r="B249" s="356"/>
      <c r="C249" s="273" t="s">
        <v>1092</v>
      </c>
      <c r="D249" s="368" t="s">
        <v>1093</v>
      </c>
      <c r="E249" s="354"/>
      <c r="F249" s="273"/>
      <c r="G249" s="273"/>
      <c r="H249" s="286"/>
      <c r="I249" s="285">
        <v>65.56</v>
      </c>
    </row>
    <row r="250" spans="1:9" ht="40.5" hidden="1" outlineLevel="1" collapsed="1" x14ac:dyDescent="0.25">
      <c r="A250" s="372"/>
      <c r="B250" s="356"/>
      <c r="C250" s="273" t="s">
        <v>1094</v>
      </c>
      <c r="D250" s="368" t="s">
        <v>1095</v>
      </c>
      <c r="E250" s="354"/>
      <c r="F250" s="273"/>
      <c r="G250" s="273"/>
      <c r="H250" s="286"/>
      <c r="I250" s="285">
        <v>51.47</v>
      </c>
    </row>
    <row r="251" spans="1:9" ht="40.5" hidden="1" outlineLevel="1" collapsed="1" x14ac:dyDescent="0.25">
      <c r="A251" s="372"/>
      <c r="B251" s="356"/>
      <c r="C251" s="273" t="s">
        <v>1096</v>
      </c>
      <c r="D251" s="368" t="s">
        <v>1097</v>
      </c>
      <c r="E251" s="354"/>
      <c r="F251" s="273"/>
      <c r="G251" s="273"/>
      <c r="H251" s="286"/>
      <c r="I251" s="285">
        <v>760.21</v>
      </c>
    </row>
    <row r="252" spans="1:9" ht="40.5" hidden="1" outlineLevel="1" collapsed="1" x14ac:dyDescent="0.25">
      <c r="A252" s="372"/>
      <c r="B252" s="356"/>
      <c r="C252" s="273" t="s">
        <v>1098</v>
      </c>
      <c r="D252" s="368" t="s">
        <v>1099</v>
      </c>
      <c r="E252" s="354"/>
      <c r="F252" s="273"/>
      <c r="G252" s="273"/>
      <c r="H252" s="286"/>
      <c r="I252" s="285">
        <v>509.49</v>
      </c>
    </row>
    <row r="253" spans="1:9" ht="40.5" hidden="1" outlineLevel="1" collapsed="1" x14ac:dyDescent="0.25">
      <c r="A253" s="372"/>
      <c r="B253" s="356"/>
      <c r="C253" s="273" t="s">
        <v>1100</v>
      </c>
      <c r="D253" s="368" t="s">
        <v>1101</v>
      </c>
      <c r="E253" s="354"/>
      <c r="F253" s="273"/>
      <c r="G253" s="273"/>
      <c r="H253" s="285">
        <v>326.56</v>
      </c>
      <c r="I253" s="285">
        <v>4107.88</v>
      </c>
    </row>
    <row r="254" spans="1:9" ht="40.5" hidden="1" outlineLevel="1" collapsed="1" x14ac:dyDescent="0.25">
      <c r="A254" s="373"/>
      <c r="B254" s="359"/>
      <c r="C254" s="273" t="s">
        <v>1102</v>
      </c>
      <c r="D254" s="368" t="s">
        <v>1103</v>
      </c>
      <c r="E254" s="354"/>
      <c r="F254" s="273"/>
      <c r="G254" s="273"/>
      <c r="H254" s="285">
        <v>85</v>
      </c>
      <c r="I254" s="285">
        <v>340</v>
      </c>
    </row>
    <row r="255" spans="1:9" collapsed="1" x14ac:dyDescent="0.25">
      <c r="A255" s="353" t="s">
        <v>962</v>
      </c>
      <c r="B255" s="354"/>
      <c r="C255" s="353" t="s">
        <v>963</v>
      </c>
      <c r="D255" s="351"/>
      <c r="E255" s="354"/>
      <c r="F255" s="270" t="s">
        <v>281</v>
      </c>
      <c r="G255" s="270" t="s">
        <v>281</v>
      </c>
      <c r="H255" s="281"/>
      <c r="I255" s="280">
        <v>12314.32</v>
      </c>
    </row>
    <row r="256" spans="1:9" ht="40.5" hidden="1" outlineLevel="1" collapsed="1" x14ac:dyDescent="0.25">
      <c r="A256" s="371" t="s">
        <v>281</v>
      </c>
      <c r="B256" s="356"/>
      <c r="C256" s="273" t="s">
        <v>1104</v>
      </c>
      <c r="D256" s="368" t="s">
        <v>1105</v>
      </c>
      <c r="E256" s="354"/>
      <c r="F256" s="273"/>
      <c r="G256" s="273"/>
      <c r="H256" s="286"/>
      <c r="I256" s="285">
        <v>230.35</v>
      </c>
    </row>
    <row r="257" spans="1:9" ht="40.5" hidden="1" outlineLevel="1" collapsed="1" x14ac:dyDescent="0.25">
      <c r="A257" s="373"/>
      <c r="B257" s="359"/>
      <c r="C257" s="273" t="s">
        <v>1106</v>
      </c>
      <c r="D257" s="368" t="s">
        <v>1107</v>
      </c>
      <c r="E257" s="354"/>
      <c r="F257" s="273"/>
      <c r="G257" s="273"/>
      <c r="H257" s="286"/>
      <c r="I257" s="285">
        <v>12083.97</v>
      </c>
    </row>
    <row r="258" spans="1:9" collapsed="1" x14ac:dyDescent="0.25">
      <c r="A258" s="353" t="s">
        <v>1108</v>
      </c>
      <c r="B258" s="354"/>
      <c r="C258" s="353" t="s">
        <v>1109</v>
      </c>
      <c r="D258" s="351"/>
      <c r="E258" s="354"/>
      <c r="F258" s="270" t="s">
        <v>281</v>
      </c>
      <c r="G258" s="270" t="s">
        <v>281</v>
      </c>
      <c r="H258" s="281"/>
      <c r="I258" s="280">
        <v>542.5</v>
      </c>
    </row>
    <row r="259" spans="1:9" ht="40.5" hidden="1" outlineLevel="1" collapsed="1" x14ac:dyDescent="0.25">
      <c r="A259" s="371" t="s">
        <v>281</v>
      </c>
      <c r="B259" s="356"/>
      <c r="C259" s="273" t="s">
        <v>1110</v>
      </c>
      <c r="D259" s="368" t="s">
        <v>1111</v>
      </c>
      <c r="E259" s="354"/>
      <c r="F259" s="273"/>
      <c r="G259" s="273"/>
      <c r="H259" s="286"/>
      <c r="I259" s="285">
        <v>120</v>
      </c>
    </row>
    <row r="260" spans="1:9" ht="40.5" hidden="1" outlineLevel="1" collapsed="1" x14ac:dyDescent="0.25">
      <c r="A260" s="372"/>
      <c r="B260" s="356"/>
      <c r="C260" s="273" t="s">
        <v>1112</v>
      </c>
      <c r="D260" s="368" t="s">
        <v>1113</v>
      </c>
      <c r="E260" s="354"/>
      <c r="F260" s="273"/>
      <c r="G260" s="273"/>
      <c r="H260" s="286"/>
      <c r="I260" s="285">
        <v>275</v>
      </c>
    </row>
    <row r="261" spans="1:9" ht="40.5" hidden="1" outlineLevel="1" collapsed="1" x14ac:dyDescent="0.25">
      <c r="A261" s="373"/>
      <c r="B261" s="359"/>
      <c r="C261" s="273" t="s">
        <v>1114</v>
      </c>
      <c r="D261" s="368" t="s">
        <v>1115</v>
      </c>
      <c r="E261" s="354"/>
      <c r="F261" s="273"/>
      <c r="G261" s="273"/>
      <c r="H261" s="286"/>
      <c r="I261" s="285">
        <v>147.5</v>
      </c>
    </row>
    <row r="262" spans="1:9" x14ac:dyDescent="0.25">
      <c r="A262" s="350" t="s">
        <v>19</v>
      </c>
      <c r="B262" s="351"/>
      <c r="C262" s="350" t="s">
        <v>281</v>
      </c>
      <c r="D262" s="351"/>
      <c r="E262" s="351"/>
      <c r="F262" s="274" t="s">
        <v>281</v>
      </c>
      <c r="G262" s="284" t="s">
        <v>281</v>
      </c>
      <c r="H262" s="277">
        <v>28053.47</v>
      </c>
      <c r="I262" s="277">
        <v>212374.38</v>
      </c>
    </row>
    <row r="263" spans="1:9" ht="5.0999999999999996" customHeight="1" x14ac:dyDescent="0.25"/>
    <row r="264" spans="1:9" ht="8.25" customHeight="1" x14ac:dyDescent="0.25"/>
    <row r="265" spans="1:9" ht="0" hidden="1" customHeight="1" x14ac:dyDescent="0.25"/>
    <row r="266" spans="1:9" x14ac:dyDescent="0.25">
      <c r="H266" s="265">
        <f>H262+H169+H157+H124+H104+H75</f>
        <v>165516.26</v>
      </c>
      <c r="I266" s="265">
        <f>I262+I169+I157+I124+I104+I75</f>
        <v>1288084.0299999989</v>
      </c>
    </row>
  </sheetData>
  <mergeCells count="359">
    <mergeCell ref="D246:E246"/>
    <mergeCell ref="D247:E247"/>
    <mergeCell ref="D249:E249"/>
    <mergeCell ref="D250:E250"/>
    <mergeCell ref="D251:E251"/>
    <mergeCell ref="D244:E244"/>
    <mergeCell ref="D208:E208"/>
    <mergeCell ref="D206:E206"/>
    <mergeCell ref="D233:E233"/>
    <mergeCell ref="D219:E219"/>
    <mergeCell ref="D222:E222"/>
    <mergeCell ref="D226:E226"/>
    <mergeCell ref="D228:E228"/>
    <mergeCell ref="D229:E229"/>
    <mergeCell ref="D209:E209"/>
    <mergeCell ref="D210:E210"/>
    <mergeCell ref="D193:E193"/>
    <mergeCell ref="D202:E202"/>
    <mergeCell ref="D197:E197"/>
    <mergeCell ref="D185:E185"/>
    <mergeCell ref="D183:E183"/>
    <mergeCell ref="D182:E182"/>
    <mergeCell ref="D177:E177"/>
    <mergeCell ref="D184:E184"/>
    <mergeCell ref="D227:E227"/>
    <mergeCell ref="D205:E205"/>
    <mergeCell ref="D220:E220"/>
    <mergeCell ref="D221:E221"/>
    <mergeCell ref="D223:E223"/>
    <mergeCell ref="D224:E224"/>
    <mergeCell ref="D225:E225"/>
    <mergeCell ref="D204:E204"/>
    <mergeCell ref="D207:E207"/>
    <mergeCell ref="D211:E211"/>
    <mergeCell ref="D213:E213"/>
    <mergeCell ref="D214:E214"/>
    <mergeCell ref="D215:E215"/>
    <mergeCell ref="D216:E216"/>
    <mergeCell ref="D217:E217"/>
    <mergeCell ref="A119:B119"/>
    <mergeCell ref="A120:B120"/>
    <mergeCell ref="A121:B121"/>
    <mergeCell ref="C118:E118"/>
    <mergeCell ref="D119:E119"/>
    <mergeCell ref="A115:B115"/>
    <mergeCell ref="D115:E115"/>
    <mergeCell ref="C108:E108"/>
    <mergeCell ref="D111:E111"/>
    <mergeCell ref="D39:E39"/>
    <mergeCell ref="A58:B58"/>
    <mergeCell ref="C58:E58"/>
    <mergeCell ref="D45:E45"/>
    <mergeCell ref="D46:E46"/>
    <mergeCell ref="D54:E54"/>
    <mergeCell ref="C99:E99"/>
    <mergeCell ref="D95:E95"/>
    <mergeCell ref="A103:B103"/>
    <mergeCell ref="D103:E103"/>
    <mergeCell ref="C43:E43"/>
    <mergeCell ref="A44:B48"/>
    <mergeCell ref="D47:E47"/>
    <mergeCell ref="D74:E74"/>
    <mergeCell ref="D60:E60"/>
    <mergeCell ref="D51:E51"/>
    <mergeCell ref="D52:E52"/>
    <mergeCell ref="A53:B53"/>
    <mergeCell ref="C53:E53"/>
    <mergeCell ref="A54:B57"/>
    <mergeCell ref="D55:E55"/>
    <mergeCell ref="D56:E56"/>
    <mergeCell ref="D57:E57"/>
    <mergeCell ref="D59:E59"/>
    <mergeCell ref="D63:E63"/>
    <mergeCell ref="D48:E48"/>
    <mergeCell ref="A15:B15"/>
    <mergeCell ref="C15:E15"/>
    <mergeCell ref="A16:B19"/>
    <mergeCell ref="A22:B22"/>
    <mergeCell ref="C22:E22"/>
    <mergeCell ref="A23:B23"/>
    <mergeCell ref="A24:B24"/>
    <mergeCell ref="C24:E24"/>
    <mergeCell ref="A25:B29"/>
    <mergeCell ref="D28:E28"/>
    <mergeCell ref="A30:B30"/>
    <mergeCell ref="C30:E30"/>
    <mergeCell ref="A31:B37"/>
    <mergeCell ref="D32:E32"/>
    <mergeCell ref="D34:E34"/>
    <mergeCell ref="D41:E41"/>
    <mergeCell ref="D44:E44"/>
    <mergeCell ref="A38:B38"/>
    <mergeCell ref="C38:E38"/>
    <mergeCell ref="D40:E40"/>
    <mergeCell ref="A39:B42"/>
    <mergeCell ref="D42:E42"/>
    <mergeCell ref="A43:B43"/>
    <mergeCell ref="A2:I2"/>
    <mergeCell ref="A4:I4"/>
    <mergeCell ref="A6:I6"/>
    <mergeCell ref="D35:E35"/>
    <mergeCell ref="D27:E27"/>
    <mergeCell ref="D25:E25"/>
    <mergeCell ref="D29:E29"/>
    <mergeCell ref="D26:E26"/>
    <mergeCell ref="D37:E37"/>
    <mergeCell ref="A14:B14"/>
    <mergeCell ref="A10:I10"/>
    <mergeCell ref="D33:E33"/>
    <mergeCell ref="D36:E36"/>
    <mergeCell ref="D31:E31"/>
    <mergeCell ref="A12:I12"/>
    <mergeCell ref="C14:E14"/>
    <mergeCell ref="D72:E72"/>
    <mergeCell ref="D62:E62"/>
    <mergeCell ref="A70:B70"/>
    <mergeCell ref="D69:E69"/>
    <mergeCell ref="C70:E70"/>
    <mergeCell ref="D71:E71"/>
    <mergeCell ref="A65:B65"/>
    <mergeCell ref="C65:E65"/>
    <mergeCell ref="A66:B69"/>
    <mergeCell ref="D66:E66"/>
    <mergeCell ref="D67:E67"/>
    <mergeCell ref="D68:E68"/>
    <mergeCell ref="A71:B74"/>
    <mergeCell ref="D73:E73"/>
    <mergeCell ref="D154:E154"/>
    <mergeCell ref="D166:E166"/>
    <mergeCell ref="D143:E143"/>
    <mergeCell ref="A144:B144"/>
    <mergeCell ref="C144:E144"/>
    <mergeCell ref="A145:B145"/>
    <mergeCell ref="D145:E145"/>
    <mergeCell ref="A146:B146"/>
    <mergeCell ref="C146:E146"/>
    <mergeCell ref="D147:E147"/>
    <mergeCell ref="A153:B153"/>
    <mergeCell ref="C153:E153"/>
    <mergeCell ref="A136:B136"/>
    <mergeCell ref="C136:E136"/>
    <mergeCell ref="D137:E137"/>
    <mergeCell ref="D139:E139"/>
    <mergeCell ref="A135:B135"/>
    <mergeCell ref="D141:E141"/>
    <mergeCell ref="D135:E135"/>
    <mergeCell ref="A143:B143"/>
    <mergeCell ref="A147:B147"/>
    <mergeCell ref="A148:B148"/>
    <mergeCell ref="A154:B154"/>
    <mergeCell ref="A163:B168"/>
    <mergeCell ref="D163:E163"/>
    <mergeCell ref="D164:E164"/>
    <mergeCell ref="D165:E165"/>
    <mergeCell ref="D167:E167"/>
    <mergeCell ref="A93:B93"/>
    <mergeCell ref="A99:B99"/>
    <mergeCell ref="A110:B110"/>
    <mergeCell ref="D120:E120"/>
    <mergeCell ref="D110:E110"/>
    <mergeCell ref="A108:B108"/>
    <mergeCell ref="A137:B137"/>
    <mergeCell ref="A138:B138"/>
    <mergeCell ref="A139:B139"/>
    <mergeCell ref="A140:B140"/>
    <mergeCell ref="A141:B141"/>
    <mergeCell ref="A142:B142"/>
    <mergeCell ref="C142:E142"/>
    <mergeCell ref="A100:B101"/>
    <mergeCell ref="D100:E100"/>
    <mergeCell ref="D104:E104"/>
    <mergeCell ref="A106:I106"/>
    <mergeCell ref="D168:E168"/>
    <mergeCell ref="D75:E75"/>
    <mergeCell ref="A111:B111"/>
    <mergeCell ref="A112:B112"/>
    <mergeCell ref="A113:B113"/>
    <mergeCell ref="A117:B117"/>
    <mergeCell ref="A118:B118"/>
    <mergeCell ref="D16:E16"/>
    <mergeCell ref="A20:B20"/>
    <mergeCell ref="C20:E20"/>
    <mergeCell ref="D19:E19"/>
    <mergeCell ref="D23:E23"/>
    <mergeCell ref="D17:E17"/>
    <mergeCell ref="D18:E18"/>
    <mergeCell ref="D21:E21"/>
    <mergeCell ref="A21:B21"/>
    <mergeCell ref="A49:B49"/>
    <mergeCell ref="C49:E49"/>
    <mergeCell ref="A50:B52"/>
    <mergeCell ref="D50:E50"/>
    <mergeCell ref="A59:B60"/>
    <mergeCell ref="A61:B61"/>
    <mergeCell ref="C61:E61"/>
    <mergeCell ref="A62:B64"/>
    <mergeCell ref="D64:E64"/>
    <mergeCell ref="A75:B75"/>
    <mergeCell ref="A77:I77"/>
    <mergeCell ref="A79:B79"/>
    <mergeCell ref="C79:E79"/>
    <mergeCell ref="A80:B80"/>
    <mergeCell ref="C80:E80"/>
    <mergeCell ref="A81:B81"/>
    <mergeCell ref="A85:B91"/>
    <mergeCell ref="C86:C87"/>
    <mergeCell ref="D87:E87"/>
    <mergeCell ref="C89:C91"/>
    <mergeCell ref="C82:E82"/>
    <mergeCell ref="A83:B83"/>
    <mergeCell ref="D83:E83"/>
    <mergeCell ref="D81:E81"/>
    <mergeCell ref="A82:B82"/>
    <mergeCell ref="A84:B84"/>
    <mergeCell ref="C84:E84"/>
    <mergeCell ref="D85:E85"/>
    <mergeCell ref="D86:E86"/>
    <mergeCell ref="D90:E90"/>
    <mergeCell ref="D88:E88"/>
    <mergeCell ref="D91:E91"/>
    <mergeCell ref="D89:E89"/>
    <mergeCell ref="A92:B92"/>
    <mergeCell ref="C92:E92"/>
    <mergeCell ref="D93:E93"/>
    <mergeCell ref="C94:E94"/>
    <mergeCell ref="A95:B96"/>
    <mergeCell ref="D96:E96"/>
    <mergeCell ref="A97:B97"/>
    <mergeCell ref="C97:E97"/>
    <mergeCell ref="A98:B98"/>
    <mergeCell ref="D98:E98"/>
    <mergeCell ref="A94:B94"/>
    <mergeCell ref="C112:E112"/>
    <mergeCell ref="D113:E113"/>
    <mergeCell ref="A114:B114"/>
    <mergeCell ref="C114:E114"/>
    <mergeCell ref="A102:B102"/>
    <mergeCell ref="C102:E102"/>
    <mergeCell ref="D101:E101"/>
    <mergeCell ref="A116:B116"/>
    <mergeCell ref="D116:E116"/>
    <mergeCell ref="A104:B104"/>
    <mergeCell ref="C109:E109"/>
    <mergeCell ref="A109:B109"/>
    <mergeCell ref="D117:E117"/>
    <mergeCell ref="C121:E121"/>
    <mergeCell ref="A126:I126"/>
    <mergeCell ref="C129:E129"/>
    <mergeCell ref="D130:E130"/>
    <mergeCell ref="D133:E133"/>
    <mergeCell ref="C138:E138"/>
    <mergeCell ref="D131:E131"/>
    <mergeCell ref="A132:B132"/>
    <mergeCell ref="D132:E132"/>
    <mergeCell ref="A133:B133"/>
    <mergeCell ref="A134:B134"/>
    <mergeCell ref="D134:E134"/>
    <mergeCell ref="A130:B130"/>
    <mergeCell ref="A131:B131"/>
    <mergeCell ref="A129:B129"/>
    <mergeCell ref="C124:E124"/>
    <mergeCell ref="C128:E128"/>
    <mergeCell ref="A122:B122"/>
    <mergeCell ref="A128:B128"/>
    <mergeCell ref="D122:E122"/>
    <mergeCell ref="A123:B123"/>
    <mergeCell ref="D123:E123"/>
    <mergeCell ref="A124:B124"/>
    <mergeCell ref="C140:E140"/>
    <mergeCell ref="D148:E148"/>
    <mergeCell ref="A149:B149"/>
    <mergeCell ref="D149:E149"/>
    <mergeCell ref="A150:B150"/>
    <mergeCell ref="D150:E150"/>
    <mergeCell ref="A151:B151"/>
    <mergeCell ref="C151:E151"/>
    <mergeCell ref="D152:E152"/>
    <mergeCell ref="A152:B152"/>
    <mergeCell ref="A155:B155"/>
    <mergeCell ref="C155:E155"/>
    <mergeCell ref="A156:B156"/>
    <mergeCell ref="A157:B157"/>
    <mergeCell ref="C157:E157"/>
    <mergeCell ref="A159:I159"/>
    <mergeCell ref="A161:B161"/>
    <mergeCell ref="C161:E161"/>
    <mergeCell ref="A162:B162"/>
    <mergeCell ref="C162:E162"/>
    <mergeCell ref="D156:E156"/>
    <mergeCell ref="A169:B169"/>
    <mergeCell ref="C169:E169"/>
    <mergeCell ref="A171:I171"/>
    <mergeCell ref="A173:B173"/>
    <mergeCell ref="C173:E173"/>
    <mergeCell ref="A174:B174"/>
    <mergeCell ref="C174:E174"/>
    <mergeCell ref="A175:B175"/>
    <mergeCell ref="A176:B176"/>
    <mergeCell ref="C176:E176"/>
    <mergeCell ref="D175:E175"/>
    <mergeCell ref="A177:B197"/>
    <mergeCell ref="D189:E189"/>
    <mergeCell ref="D192:E192"/>
    <mergeCell ref="A198:B198"/>
    <mergeCell ref="C198:E198"/>
    <mergeCell ref="A199:B200"/>
    <mergeCell ref="A201:B201"/>
    <mergeCell ref="C201:E201"/>
    <mergeCell ref="A202:B211"/>
    <mergeCell ref="D203:E203"/>
    <mergeCell ref="D194:E194"/>
    <mergeCell ref="D195:E195"/>
    <mergeCell ref="D190:E190"/>
    <mergeCell ref="D191:E191"/>
    <mergeCell ref="D200:E200"/>
    <mergeCell ref="D186:E186"/>
    <mergeCell ref="D187:E187"/>
    <mergeCell ref="D179:E179"/>
    <mergeCell ref="D180:E180"/>
    <mergeCell ref="D181:E181"/>
    <mergeCell ref="D178:E178"/>
    <mergeCell ref="D196:E196"/>
    <mergeCell ref="D199:E199"/>
    <mergeCell ref="D188:E188"/>
    <mergeCell ref="A212:B212"/>
    <mergeCell ref="C212:E212"/>
    <mergeCell ref="A213:B254"/>
    <mergeCell ref="D245:E245"/>
    <mergeCell ref="D248:E248"/>
    <mergeCell ref="D252:E252"/>
    <mergeCell ref="D253:E253"/>
    <mergeCell ref="D254:E254"/>
    <mergeCell ref="A255:B255"/>
    <mergeCell ref="C255:E255"/>
    <mergeCell ref="D231:E231"/>
    <mergeCell ref="D232:E232"/>
    <mergeCell ref="D218:E218"/>
    <mergeCell ref="D230:E230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A262:B262"/>
    <mergeCell ref="C262:E262"/>
    <mergeCell ref="A256:B257"/>
    <mergeCell ref="D256:E256"/>
    <mergeCell ref="D257:E257"/>
    <mergeCell ref="A258:B258"/>
    <mergeCell ref="C258:E258"/>
    <mergeCell ref="A259:B261"/>
    <mergeCell ref="D259:E259"/>
    <mergeCell ref="D260:E260"/>
    <mergeCell ref="D261:E261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  <rowBreaks count="1" manualBreakCount="1">
    <brk id="114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74AA-C64F-4FE3-9996-DDCAFCB2F4F3}">
  <dimension ref="A1:Q40"/>
  <sheetViews>
    <sheetView view="pageBreakPreview" topLeftCell="B1" zoomScale="85" zoomScaleNormal="100" zoomScaleSheetLayoutView="85" workbookViewId="0">
      <selection activeCell="L20" sqref="L20"/>
    </sheetView>
  </sheetViews>
  <sheetFormatPr defaultColWidth="9" defaultRowHeight="16.5" x14ac:dyDescent="0.25"/>
  <cols>
    <col min="1" max="1" width="5.7109375" style="62" customWidth="1"/>
    <col min="2" max="2" width="48.28515625" style="62" customWidth="1"/>
    <col min="3" max="3" width="15.28515625" style="72" customWidth="1"/>
    <col min="4" max="4" width="15.7109375" style="62" customWidth="1"/>
    <col min="5" max="5" width="13.28515625" style="62" customWidth="1"/>
    <col min="6" max="6" width="14.28515625" style="62" customWidth="1"/>
    <col min="7" max="7" width="20" style="62" customWidth="1"/>
    <col min="8" max="8" width="18.85546875" style="62" customWidth="1"/>
    <col min="9" max="9" width="22.7109375" style="62" customWidth="1"/>
    <col min="10" max="10" width="9" style="62"/>
    <col min="11" max="11" width="8.85546875" style="62" customWidth="1"/>
    <col min="12" max="12" width="18.140625" style="62" bestFit="1" customWidth="1"/>
    <col min="13" max="13" width="16.140625" style="62" customWidth="1"/>
    <col min="14" max="14" width="40.5703125" style="62" customWidth="1"/>
    <col min="15" max="15" width="18.7109375" style="62" bestFit="1" customWidth="1"/>
    <col min="16" max="16" width="9" style="62"/>
    <col min="17" max="17" width="20.42578125" style="62" customWidth="1"/>
    <col min="18" max="257" width="9" style="62"/>
    <col min="258" max="258" width="43" style="62" customWidth="1"/>
    <col min="259" max="259" width="15.7109375" style="62" customWidth="1"/>
    <col min="260" max="260" width="14.7109375" style="62" customWidth="1"/>
    <col min="261" max="262" width="13.28515625" style="62" customWidth="1"/>
    <col min="263" max="265" width="16.7109375" style="62" customWidth="1"/>
    <col min="266" max="266" width="9" style="62"/>
    <col min="267" max="267" width="8.85546875" style="62" customWidth="1"/>
    <col min="268" max="513" width="9" style="62"/>
    <col min="514" max="514" width="43" style="62" customWidth="1"/>
    <col min="515" max="515" width="15.7109375" style="62" customWidth="1"/>
    <col min="516" max="516" width="14.7109375" style="62" customWidth="1"/>
    <col min="517" max="518" width="13.28515625" style="62" customWidth="1"/>
    <col min="519" max="521" width="16.7109375" style="62" customWidth="1"/>
    <col min="522" max="522" width="9" style="62"/>
    <col min="523" max="523" width="8.85546875" style="62" customWidth="1"/>
    <col min="524" max="769" width="9" style="62"/>
    <col min="770" max="770" width="43" style="62" customWidth="1"/>
    <col min="771" max="771" width="15.7109375" style="62" customWidth="1"/>
    <col min="772" max="772" width="14.7109375" style="62" customWidth="1"/>
    <col min="773" max="774" width="13.28515625" style="62" customWidth="1"/>
    <col min="775" max="777" width="16.7109375" style="62" customWidth="1"/>
    <col min="778" max="778" width="9" style="62"/>
    <col min="779" max="779" width="8.85546875" style="62" customWidth="1"/>
    <col min="780" max="1025" width="9" style="62"/>
    <col min="1026" max="1026" width="43" style="62" customWidth="1"/>
    <col min="1027" max="1027" width="15.7109375" style="62" customWidth="1"/>
    <col min="1028" max="1028" width="14.7109375" style="62" customWidth="1"/>
    <col min="1029" max="1030" width="13.28515625" style="62" customWidth="1"/>
    <col min="1031" max="1033" width="16.7109375" style="62" customWidth="1"/>
    <col min="1034" max="1034" width="9" style="62"/>
    <col min="1035" max="1035" width="8.85546875" style="62" customWidth="1"/>
    <col min="1036" max="1281" width="9" style="62"/>
    <col min="1282" max="1282" width="43" style="62" customWidth="1"/>
    <col min="1283" max="1283" width="15.7109375" style="62" customWidth="1"/>
    <col min="1284" max="1284" width="14.7109375" style="62" customWidth="1"/>
    <col min="1285" max="1286" width="13.28515625" style="62" customWidth="1"/>
    <col min="1287" max="1289" width="16.7109375" style="62" customWidth="1"/>
    <col min="1290" max="1290" width="9" style="62"/>
    <col min="1291" max="1291" width="8.85546875" style="62" customWidth="1"/>
    <col min="1292" max="1537" width="9" style="62"/>
    <col min="1538" max="1538" width="43" style="62" customWidth="1"/>
    <col min="1539" max="1539" width="15.7109375" style="62" customWidth="1"/>
    <col min="1540" max="1540" width="14.7109375" style="62" customWidth="1"/>
    <col min="1541" max="1542" width="13.28515625" style="62" customWidth="1"/>
    <col min="1543" max="1545" width="16.7109375" style="62" customWidth="1"/>
    <col min="1546" max="1546" width="9" style="62"/>
    <col min="1547" max="1547" width="8.85546875" style="62" customWidth="1"/>
    <col min="1548" max="1793" width="9" style="62"/>
    <col min="1794" max="1794" width="43" style="62" customWidth="1"/>
    <col min="1795" max="1795" width="15.7109375" style="62" customWidth="1"/>
    <col min="1796" max="1796" width="14.7109375" style="62" customWidth="1"/>
    <col min="1797" max="1798" width="13.28515625" style="62" customWidth="1"/>
    <col min="1799" max="1801" width="16.7109375" style="62" customWidth="1"/>
    <col min="1802" max="1802" width="9" style="62"/>
    <col min="1803" max="1803" width="8.85546875" style="62" customWidth="1"/>
    <col min="1804" max="2049" width="9" style="62"/>
    <col min="2050" max="2050" width="43" style="62" customWidth="1"/>
    <col min="2051" max="2051" width="15.7109375" style="62" customWidth="1"/>
    <col min="2052" max="2052" width="14.7109375" style="62" customWidth="1"/>
    <col min="2053" max="2054" width="13.28515625" style="62" customWidth="1"/>
    <col min="2055" max="2057" width="16.7109375" style="62" customWidth="1"/>
    <col min="2058" max="2058" width="9" style="62"/>
    <col min="2059" max="2059" width="8.85546875" style="62" customWidth="1"/>
    <col min="2060" max="2305" width="9" style="62"/>
    <col min="2306" max="2306" width="43" style="62" customWidth="1"/>
    <col min="2307" max="2307" width="15.7109375" style="62" customWidth="1"/>
    <col min="2308" max="2308" width="14.7109375" style="62" customWidth="1"/>
    <col min="2309" max="2310" width="13.28515625" style="62" customWidth="1"/>
    <col min="2311" max="2313" width="16.7109375" style="62" customWidth="1"/>
    <col min="2314" max="2314" width="9" style="62"/>
    <col min="2315" max="2315" width="8.85546875" style="62" customWidth="1"/>
    <col min="2316" max="2561" width="9" style="62"/>
    <col min="2562" max="2562" width="43" style="62" customWidth="1"/>
    <col min="2563" max="2563" width="15.7109375" style="62" customWidth="1"/>
    <col min="2564" max="2564" width="14.7109375" style="62" customWidth="1"/>
    <col min="2565" max="2566" width="13.28515625" style="62" customWidth="1"/>
    <col min="2567" max="2569" width="16.7109375" style="62" customWidth="1"/>
    <col min="2570" max="2570" width="9" style="62"/>
    <col min="2571" max="2571" width="8.85546875" style="62" customWidth="1"/>
    <col min="2572" max="2817" width="9" style="62"/>
    <col min="2818" max="2818" width="43" style="62" customWidth="1"/>
    <col min="2819" max="2819" width="15.7109375" style="62" customWidth="1"/>
    <col min="2820" max="2820" width="14.7109375" style="62" customWidth="1"/>
    <col min="2821" max="2822" width="13.28515625" style="62" customWidth="1"/>
    <col min="2823" max="2825" width="16.7109375" style="62" customWidth="1"/>
    <col min="2826" max="2826" width="9" style="62"/>
    <col min="2827" max="2827" width="8.85546875" style="62" customWidth="1"/>
    <col min="2828" max="3073" width="9" style="62"/>
    <col min="3074" max="3074" width="43" style="62" customWidth="1"/>
    <col min="3075" max="3075" width="15.7109375" style="62" customWidth="1"/>
    <col min="3076" max="3076" width="14.7109375" style="62" customWidth="1"/>
    <col min="3077" max="3078" width="13.28515625" style="62" customWidth="1"/>
    <col min="3079" max="3081" width="16.7109375" style="62" customWidth="1"/>
    <col min="3082" max="3082" width="9" style="62"/>
    <col min="3083" max="3083" width="8.85546875" style="62" customWidth="1"/>
    <col min="3084" max="3329" width="9" style="62"/>
    <col min="3330" max="3330" width="43" style="62" customWidth="1"/>
    <col min="3331" max="3331" width="15.7109375" style="62" customWidth="1"/>
    <col min="3332" max="3332" width="14.7109375" style="62" customWidth="1"/>
    <col min="3333" max="3334" width="13.28515625" style="62" customWidth="1"/>
    <col min="3335" max="3337" width="16.7109375" style="62" customWidth="1"/>
    <col min="3338" max="3338" width="9" style="62"/>
    <col min="3339" max="3339" width="8.85546875" style="62" customWidth="1"/>
    <col min="3340" max="3585" width="9" style="62"/>
    <col min="3586" max="3586" width="43" style="62" customWidth="1"/>
    <col min="3587" max="3587" width="15.7109375" style="62" customWidth="1"/>
    <col min="3588" max="3588" width="14.7109375" style="62" customWidth="1"/>
    <col min="3589" max="3590" width="13.28515625" style="62" customWidth="1"/>
    <col min="3591" max="3593" width="16.7109375" style="62" customWidth="1"/>
    <col min="3594" max="3594" width="9" style="62"/>
    <col min="3595" max="3595" width="8.85546875" style="62" customWidth="1"/>
    <col min="3596" max="3841" width="9" style="62"/>
    <col min="3842" max="3842" width="43" style="62" customWidth="1"/>
    <col min="3843" max="3843" width="15.7109375" style="62" customWidth="1"/>
    <col min="3844" max="3844" width="14.7109375" style="62" customWidth="1"/>
    <col min="3845" max="3846" width="13.28515625" style="62" customWidth="1"/>
    <col min="3847" max="3849" width="16.7109375" style="62" customWidth="1"/>
    <col min="3850" max="3850" width="9" style="62"/>
    <col min="3851" max="3851" width="8.85546875" style="62" customWidth="1"/>
    <col min="3852" max="4097" width="9" style="62"/>
    <col min="4098" max="4098" width="43" style="62" customWidth="1"/>
    <col min="4099" max="4099" width="15.7109375" style="62" customWidth="1"/>
    <col min="4100" max="4100" width="14.7109375" style="62" customWidth="1"/>
    <col min="4101" max="4102" width="13.28515625" style="62" customWidth="1"/>
    <col min="4103" max="4105" width="16.7109375" style="62" customWidth="1"/>
    <col min="4106" max="4106" width="9" style="62"/>
    <col min="4107" max="4107" width="8.85546875" style="62" customWidth="1"/>
    <col min="4108" max="4353" width="9" style="62"/>
    <col min="4354" max="4354" width="43" style="62" customWidth="1"/>
    <col min="4355" max="4355" width="15.7109375" style="62" customWidth="1"/>
    <col min="4356" max="4356" width="14.7109375" style="62" customWidth="1"/>
    <col min="4357" max="4358" width="13.28515625" style="62" customWidth="1"/>
    <col min="4359" max="4361" width="16.7109375" style="62" customWidth="1"/>
    <col min="4362" max="4362" width="9" style="62"/>
    <col min="4363" max="4363" width="8.85546875" style="62" customWidth="1"/>
    <col min="4364" max="4609" width="9" style="62"/>
    <col min="4610" max="4610" width="43" style="62" customWidth="1"/>
    <col min="4611" max="4611" width="15.7109375" style="62" customWidth="1"/>
    <col min="4612" max="4612" width="14.7109375" style="62" customWidth="1"/>
    <col min="4613" max="4614" width="13.28515625" style="62" customWidth="1"/>
    <col min="4615" max="4617" width="16.7109375" style="62" customWidth="1"/>
    <col min="4618" max="4618" width="9" style="62"/>
    <col min="4619" max="4619" width="8.85546875" style="62" customWidth="1"/>
    <col min="4620" max="4865" width="9" style="62"/>
    <col min="4866" max="4866" width="43" style="62" customWidth="1"/>
    <col min="4867" max="4867" width="15.7109375" style="62" customWidth="1"/>
    <col min="4868" max="4868" width="14.7109375" style="62" customWidth="1"/>
    <col min="4869" max="4870" width="13.28515625" style="62" customWidth="1"/>
    <col min="4871" max="4873" width="16.7109375" style="62" customWidth="1"/>
    <col min="4874" max="4874" width="9" style="62"/>
    <col min="4875" max="4875" width="8.85546875" style="62" customWidth="1"/>
    <col min="4876" max="5121" width="9" style="62"/>
    <col min="5122" max="5122" width="43" style="62" customWidth="1"/>
    <col min="5123" max="5123" width="15.7109375" style="62" customWidth="1"/>
    <col min="5124" max="5124" width="14.7109375" style="62" customWidth="1"/>
    <col min="5125" max="5126" width="13.28515625" style="62" customWidth="1"/>
    <col min="5127" max="5129" width="16.7109375" style="62" customWidth="1"/>
    <col min="5130" max="5130" width="9" style="62"/>
    <col min="5131" max="5131" width="8.85546875" style="62" customWidth="1"/>
    <col min="5132" max="5377" width="9" style="62"/>
    <col min="5378" max="5378" width="43" style="62" customWidth="1"/>
    <col min="5379" max="5379" width="15.7109375" style="62" customWidth="1"/>
    <col min="5380" max="5380" width="14.7109375" style="62" customWidth="1"/>
    <col min="5381" max="5382" width="13.28515625" style="62" customWidth="1"/>
    <col min="5383" max="5385" width="16.7109375" style="62" customWidth="1"/>
    <col min="5386" max="5386" width="9" style="62"/>
    <col min="5387" max="5387" width="8.85546875" style="62" customWidth="1"/>
    <col min="5388" max="5633" width="9" style="62"/>
    <col min="5634" max="5634" width="43" style="62" customWidth="1"/>
    <col min="5635" max="5635" width="15.7109375" style="62" customWidth="1"/>
    <col min="5636" max="5636" width="14.7109375" style="62" customWidth="1"/>
    <col min="5637" max="5638" width="13.28515625" style="62" customWidth="1"/>
    <col min="5639" max="5641" width="16.7109375" style="62" customWidth="1"/>
    <col min="5642" max="5642" width="9" style="62"/>
    <col min="5643" max="5643" width="8.85546875" style="62" customWidth="1"/>
    <col min="5644" max="5889" width="9" style="62"/>
    <col min="5890" max="5890" width="43" style="62" customWidth="1"/>
    <col min="5891" max="5891" width="15.7109375" style="62" customWidth="1"/>
    <col min="5892" max="5892" width="14.7109375" style="62" customWidth="1"/>
    <col min="5893" max="5894" width="13.28515625" style="62" customWidth="1"/>
    <col min="5895" max="5897" width="16.7109375" style="62" customWidth="1"/>
    <col min="5898" max="5898" width="9" style="62"/>
    <col min="5899" max="5899" width="8.85546875" style="62" customWidth="1"/>
    <col min="5900" max="6145" width="9" style="62"/>
    <col min="6146" max="6146" width="43" style="62" customWidth="1"/>
    <col min="6147" max="6147" width="15.7109375" style="62" customWidth="1"/>
    <col min="6148" max="6148" width="14.7109375" style="62" customWidth="1"/>
    <col min="6149" max="6150" width="13.28515625" style="62" customWidth="1"/>
    <col min="6151" max="6153" width="16.7109375" style="62" customWidth="1"/>
    <col min="6154" max="6154" width="9" style="62"/>
    <col min="6155" max="6155" width="8.85546875" style="62" customWidth="1"/>
    <col min="6156" max="6401" width="9" style="62"/>
    <col min="6402" max="6402" width="43" style="62" customWidth="1"/>
    <col min="6403" max="6403" width="15.7109375" style="62" customWidth="1"/>
    <col min="6404" max="6404" width="14.7109375" style="62" customWidth="1"/>
    <col min="6405" max="6406" width="13.28515625" style="62" customWidth="1"/>
    <col min="6407" max="6409" width="16.7109375" style="62" customWidth="1"/>
    <col min="6410" max="6410" width="9" style="62"/>
    <col min="6411" max="6411" width="8.85546875" style="62" customWidth="1"/>
    <col min="6412" max="6657" width="9" style="62"/>
    <col min="6658" max="6658" width="43" style="62" customWidth="1"/>
    <col min="6659" max="6659" width="15.7109375" style="62" customWidth="1"/>
    <col min="6660" max="6660" width="14.7109375" style="62" customWidth="1"/>
    <col min="6661" max="6662" width="13.28515625" style="62" customWidth="1"/>
    <col min="6663" max="6665" width="16.7109375" style="62" customWidth="1"/>
    <col min="6666" max="6666" width="9" style="62"/>
    <col min="6667" max="6667" width="8.85546875" style="62" customWidth="1"/>
    <col min="6668" max="6913" width="9" style="62"/>
    <col min="6914" max="6914" width="43" style="62" customWidth="1"/>
    <col min="6915" max="6915" width="15.7109375" style="62" customWidth="1"/>
    <col min="6916" max="6916" width="14.7109375" style="62" customWidth="1"/>
    <col min="6917" max="6918" width="13.28515625" style="62" customWidth="1"/>
    <col min="6919" max="6921" width="16.7109375" style="62" customWidth="1"/>
    <col min="6922" max="6922" width="9" style="62"/>
    <col min="6923" max="6923" width="8.85546875" style="62" customWidth="1"/>
    <col min="6924" max="7169" width="9" style="62"/>
    <col min="7170" max="7170" width="43" style="62" customWidth="1"/>
    <col min="7171" max="7171" width="15.7109375" style="62" customWidth="1"/>
    <col min="7172" max="7172" width="14.7109375" style="62" customWidth="1"/>
    <col min="7173" max="7174" width="13.28515625" style="62" customWidth="1"/>
    <col min="7175" max="7177" width="16.7109375" style="62" customWidth="1"/>
    <col min="7178" max="7178" width="9" style="62"/>
    <col min="7179" max="7179" width="8.85546875" style="62" customWidth="1"/>
    <col min="7180" max="7425" width="9" style="62"/>
    <col min="7426" max="7426" width="43" style="62" customWidth="1"/>
    <col min="7427" max="7427" width="15.7109375" style="62" customWidth="1"/>
    <col min="7428" max="7428" width="14.7109375" style="62" customWidth="1"/>
    <col min="7429" max="7430" width="13.28515625" style="62" customWidth="1"/>
    <col min="7431" max="7433" width="16.7109375" style="62" customWidth="1"/>
    <col min="7434" max="7434" width="9" style="62"/>
    <col min="7435" max="7435" width="8.85546875" style="62" customWidth="1"/>
    <col min="7436" max="7681" width="9" style="62"/>
    <col min="7682" max="7682" width="43" style="62" customWidth="1"/>
    <col min="7683" max="7683" width="15.7109375" style="62" customWidth="1"/>
    <col min="7684" max="7684" width="14.7109375" style="62" customWidth="1"/>
    <col min="7685" max="7686" width="13.28515625" style="62" customWidth="1"/>
    <col min="7687" max="7689" width="16.7109375" style="62" customWidth="1"/>
    <col min="7690" max="7690" width="9" style="62"/>
    <col min="7691" max="7691" width="8.85546875" style="62" customWidth="1"/>
    <col min="7692" max="7937" width="9" style="62"/>
    <col min="7938" max="7938" width="43" style="62" customWidth="1"/>
    <col min="7939" max="7939" width="15.7109375" style="62" customWidth="1"/>
    <col min="7940" max="7940" width="14.7109375" style="62" customWidth="1"/>
    <col min="7941" max="7942" width="13.28515625" style="62" customWidth="1"/>
    <col min="7943" max="7945" width="16.7109375" style="62" customWidth="1"/>
    <col min="7946" max="7946" width="9" style="62"/>
    <col min="7947" max="7947" width="8.85546875" style="62" customWidth="1"/>
    <col min="7948" max="8193" width="9" style="62"/>
    <col min="8194" max="8194" width="43" style="62" customWidth="1"/>
    <col min="8195" max="8195" width="15.7109375" style="62" customWidth="1"/>
    <col min="8196" max="8196" width="14.7109375" style="62" customWidth="1"/>
    <col min="8197" max="8198" width="13.28515625" style="62" customWidth="1"/>
    <col min="8199" max="8201" width="16.7109375" style="62" customWidth="1"/>
    <col min="8202" max="8202" width="9" style="62"/>
    <col min="8203" max="8203" width="8.85546875" style="62" customWidth="1"/>
    <col min="8204" max="8449" width="9" style="62"/>
    <col min="8450" max="8450" width="43" style="62" customWidth="1"/>
    <col min="8451" max="8451" width="15.7109375" style="62" customWidth="1"/>
    <col min="8452" max="8452" width="14.7109375" style="62" customWidth="1"/>
    <col min="8453" max="8454" width="13.28515625" style="62" customWidth="1"/>
    <col min="8455" max="8457" width="16.7109375" style="62" customWidth="1"/>
    <col min="8458" max="8458" width="9" style="62"/>
    <col min="8459" max="8459" width="8.85546875" style="62" customWidth="1"/>
    <col min="8460" max="8705" width="9" style="62"/>
    <col min="8706" max="8706" width="43" style="62" customWidth="1"/>
    <col min="8707" max="8707" width="15.7109375" style="62" customWidth="1"/>
    <col min="8708" max="8708" width="14.7109375" style="62" customWidth="1"/>
    <col min="8709" max="8710" width="13.28515625" style="62" customWidth="1"/>
    <col min="8711" max="8713" width="16.7109375" style="62" customWidth="1"/>
    <col min="8714" max="8714" width="9" style="62"/>
    <col min="8715" max="8715" width="8.85546875" style="62" customWidth="1"/>
    <col min="8716" max="8961" width="9" style="62"/>
    <col min="8962" max="8962" width="43" style="62" customWidth="1"/>
    <col min="8963" max="8963" width="15.7109375" style="62" customWidth="1"/>
    <col min="8964" max="8964" width="14.7109375" style="62" customWidth="1"/>
    <col min="8965" max="8966" width="13.28515625" style="62" customWidth="1"/>
    <col min="8967" max="8969" width="16.7109375" style="62" customWidth="1"/>
    <col min="8970" max="8970" width="9" style="62"/>
    <col min="8971" max="8971" width="8.85546875" style="62" customWidth="1"/>
    <col min="8972" max="9217" width="9" style="62"/>
    <col min="9218" max="9218" width="43" style="62" customWidth="1"/>
    <col min="9219" max="9219" width="15.7109375" style="62" customWidth="1"/>
    <col min="9220" max="9220" width="14.7109375" style="62" customWidth="1"/>
    <col min="9221" max="9222" width="13.28515625" style="62" customWidth="1"/>
    <col min="9223" max="9225" width="16.7109375" style="62" customWidth="1"/>
    <col min="9226" max="9226" width="9" style="62"/>
    <col min="9227" max="9227" width="8.85546875" style="62" customWidth="1"/>
    <col min="9228" max="9473" width="9" style="62"/>
    <col min="9474" max="9474" width="43" style="62" customWidth="1"/>
    <col min="9475" max="9475" width="15.7109375" style="62" customWidth="1"/>
    <col min="9476" max="9476" width="14.7109375" style="62" customWidth="1"/>
    <col min="9477" max="9478" width="13.28515625" style="62" customWidth="1"/>
    <col min="9479" max="9481" width="16.7109375" style="62" customWidth="1"/>
    <col min="9482" max="9482" width="9" style="62"/>
    <col min="9483" max="9483" width="8.85546875" style="62" customWidth="1"/>
    <col min="9484" max="9729" width="9" style="62"/>
    <col min="9730" max="9730" width="43" style="62" customWidth="1"/>
    <col min="9731" max="9731" width="15.7109375" style="62" customWidth="1"/>
    <col min="9732" max="9732" width="14.7109375" style="62" customWidth="1"/>
    <col min="9733" max="9734" width="13.28515625" style="62" customWidth="1"/>
    <col min="9735" max="9737" width="16.7109375" style="62" customWidth="1"/>
    <col min="9738" max="9738" width="9" style="62"/>
    <col min="9739" max="9739" width="8.85546875" style="62" customWidth="1"/>
    <col min="9740" max="9985" width="9" style="62"/>
    <col min="9986" max="9986" width="43" style="62" customWidth="1"/>
    <col min="9987" max="9987" width="15.7109375" style="62" customWidth="1"/>
    <col min="9988" max="9988" width="14.7109375" style="62" customWidth="1"/>
    <col min="9989" max="9990" width="13.28515625" style="62" customWidth="1"/>
    <col min="9991" max="9993" width="16.7109375" style="62" customWidth="1"/>
    <col min="9994" max="9994" width="9" style="62"/>
    <col min="9995" max="9995" width="8.85546875" style="62" customWidth="1"/>
    <col min="9996" max="10241" width="9" style="62"/>
    <col min="10242" max="10242" width="43" style="62" customWidth="1"/>
    <col min="10243" max="10243" width="15.7109375" style="62" customWidth="1"/>
    <col min="10244" max="10244" width="14.7109375" style="62" customWidth="1"/>
    <col min="10245" max="10246" width="13.28515625" style="62" customWidth="1"/>
    <col min="10247" max="10249" width="16.7109375" style="62" customWidth="1"/>
    <col min="10250" max="10250" width="9" style="62"/>
    <col min="10251" max="10251" width="8.85546875" style="62" customWidth="1"/>
    <col min="10252" max="10497" width="9" style="62"/>
    <col min="10498" max="10498" width="43" style="62" customWidth="1"/>
    <col min="10499" max="10499" width="15.7109375" style="62" customWidth="1"/>
    <col min="10500" max="10500" width="14.7109375" style="62" customWidth="1"/>
    <col min="10501" max="10502" width="13.28515625" style="62" customWidth="1"/>
    <col min="10503" max="10505" width="16.7109375" style="62" customWidth="1"/>
    <col min="10506" max="10506" width="9" style="62"/>
    <col min="10507" max="10507" width="8.85546875" style="62" customWidth="1"/>
    <col min="10508" max="10753" width="9" style="62"/>
    <col min="10754" max="10754" width="43" style="62" customWidth="1"/>
    <col min="10755" max="10755" width="15.7109375" style="62" customWidth="1"/>
    <col min="10756" max="10756" width="14.7109375" style="62" customWidth="1"/>
    <col min="10757" max="10758" width="13.28515625" style="62" customWidth="1"/>
    <col min="10759" max="10761" width="16.7109375" style="62" customWidth="1"/>
    <col min="10762" max="10762" width="9" style="62"/>
    <col min="10763" max="10763" width="8.85546875" style="62" customWidth="1"/>
    <col min="10764" max="11009" width="9" style="62"/>
    <col min="11010" max="11010" width="43" style="62" customWidth="1"/>
    <col min="11011" max="11011" width="15.7109375" style="62" customWidth="1"/>
    <col min="11012" max="11012" width="14.7109375" style="62" customWidth="1"/>
    <col min="11013" max="11014" width="13.28515625" style="62" customWidth="1"/>
    <col min="11015" max="11017" width="16.7109375" style="62" customWidth="1"/>
    <col min="11018" max="11018" width="9" style="62"/>
    <col min="11019" max="11019" width="8.85546875" style="62" customWidth="1"/>
    <col min="11020" max="11265" width="9" style="62"/>
    <col min="11266" max="11266" width="43" style="62" customWidth="1"/>
    <col min="11267" max="11267" width="15.7109375" style="62" customWidth="1"/>
    <col min="11268" max="11268" width="14.7109375" style="62" customWidth="1"/>
    <col min="11269" max="11270" width="13.28515625" style="62" customWidth="1"/>
    <col min="11271" max="11273" width="16.7109375" style="62" customWidth="1"/>
    <col min="11274" max="11274" width="9" style="62"/>
    <col min="11275" max="11275" width="8.85546875" style="62" customWidth="1"/>
    <col min="11276" max="11521" width="9" style="62"/>
    <col min="11522" max="11522" width="43" style="62" customWidth="1"/>
    <col min="11523" max="11523" width="15.7109375" style="62" customWidth="1"/>
    <col min="11524" max="11524" width="14.7109375" style="62" customWidth="1"/>
    <col min="11525" max="11526" width="13.28515625" style="62" customWidth="1"/>
    <col min="11527" max="11529" width="16.7109375" style="62" customWidth="1"/>
    <col min="11530" max="11530" width="9" style="62"/>
    <col min="11531" max="11531" width="8.85546875" style="62" customWidth="1"/>
    <col min="11532" max="11777" width="9" style="62"/>
    <col min="11778" max="11778" width="43" style="62" customWidth="1"/>
    <col min="11779" max="11779" width="15.7109375" style="62" customWidth="1"/>
    <col min="11780" max="11780" width="14.7109375" style="62" customWidth="1"/>
    <col min="11781" max="11782" width="13.28515625" style="62" customWidth="1"/>
    <col min="11783" max="11785" width="16.7109375" style="62" customWidth="1"/>
    <col min="11786" max="11786" width="9" style="62"/>
    <col min="11787" max="11787" width="8.85546875" style="62" customWidth="1"/>
    <col min="11788" max="12033" width="9" style="62"/>
    <col min="12034" max="12034" width="43" style="62" customWidth="1"/>
    <col min="12035" max="12035" width="15.7109375" style="62" customWidth="1"/>
    <col min="12036" max="12036" width="14.7109375" style="62" customWidth="1"/>
    <col min="12037" max="12038" width="13.28515625" style="62" customWidth="1"/>
    <col min="12039" max="12041" width="16.7109375" style="62" customWidth="1"/>
    <col min="12042" max="12042" width="9" style="62"/>
    <col min="12043" max="12043" width="8.85546875" style="62" customWidth="1"/>
    <col min="12044" max="12289" width="9" style="62"/>
    <col min="12290" max="12290" width="43" style="62" customWidth="1"/>
    <col min="12291" max="12291" width="15.7109375" style="62" customWidth="1"/>
    <col min="12292" max="12292" width="14.7109375" style="62" customWidth="1"/>
    <col min="12293" max="12294" width="13.28515625" style="62" customWidth="1"/>
    <col min="12295" max="12297" width="16.7109375" style="62" customWidth="1"/>
    <col min="12298" max="12298" width="9" style="62"/>
    <col min="12299" max="12299" width="8.85546875" style="62" customWidth="1"/>
    <col min="12300" max="12545" width="9" style="62"/>
    <col min="12546" max="12546" width="43" style="62" customWidth="1"/>
    <col min="12547" max="12547" width="15.7109375" style="62" customWidth="1"/>
    <col min="12548" max="12548" width="14.7109375" style="62" customWidth="1"/>
    <col min="12549" max="12550" width="13.28515625" style="62" customWidth="1"/>
    <col min="12551" max="12553" width="16.7109375" style="62" customWidth="1"/>
    <col min="12554" max="12554" width="9" style="62"/>
    <col min="12555" max="12555" width="8.85546875" style="62" customWidth="1"/>
    <col min="12556" max="12801" width="9" style="62"/>
    <col min="12802" max="12802" width="43" style="62" customWidth="1"/>
    <col min="12803" max="12803" width="15.7109375" style="62" customWidth="1"/>
    <col min="12804" max="12804" width="14.7109375" style="62" customWidth="1"/>
    <col min="12805" max="12806" width="13.28515625" style="62" customWidth="1"/>
    <col min="12807" max="12809" width="16.7109375" style="62" customWidth="1"/>
    <col min="12810" max="12810" width="9" style="62"/>
    <col min="12811" max="12811" width="8.85546875" style="62" customWidth="1"/>
    <col min="12812" max="13057" width="9" style="62"/>
    <col min="13058" max="13058" width="43" style="62" customWidth="1"/>
    <col min="13059" max="13059" width="15.7109375" style="62" customWidth="1"/>
    <col min="13060" max="13060" width="14.7109375" style="62" customWidth="1"/>
    <col min="13061" max="13062" width="13.28515625" style="62" customWidth="1"/>
    <col min="13063" max="13065" width="16.7109375" style="62" customWidth="1"/>
    <col min="13066" max="13066" width="9" style="62"/>
    <col min="13067" max="13067" width="8.85546875" style="62" customWidth="1"/>
    <col min="13068" max="13313" width="9" style="62"/>
    <col min="13314" max="13314" width="43" style="62" customWidth="1"/>
    <col min="13315" max="13315" width="15.7109375" style="62" customWidth="1"/>
    <col min="13316" max="13316" width="14.7109375" style="62" customWidth="1"/>
    <col min="13317" max="13318" width="13.28515625" style="62" customWidth="1"/>
    <col min="13319" max="13321" width="16.7109375" style="62" customWidth="1"/>
    <col min="13322" max="13322" width="9" style="62"/>
    <col min="13323" max="13323" width="8.85546875" style="62" customWidth="1"/>
    <col min="13324" max="13569" width="9" style="62"/>
    <col min="13570" max="13570" width="43" style="62" customWidth="1"/>
    <col min="13571" max="13571" width="15.7109375" style="62" customWidth="1"/>
    <col min="13572" max="13572" width="14.7109375" style="62" customWidth="1"/>
    <col min="13573" max="13574" width="13.28515625" style="62" customWidth="1"/>
    <col min="13575" max="13577" width="16.7109375" style="62" customWidth="1"/>
    <col min="13578" max="13578" width="9" style="62"/>
    <col min="13579" max="13579" width="8.85546875" style="62" customWidth="1"/>
    <col min="13580" max="13825" width="9" style="62"/>
    <col min="13826" max="13826" width="43" style="62" customWidth="1"/>
    <col min="13827" max="13827" width="15.7109375" style="62" customWidth="1"/>
    <col min="13828" max="13828" width="14.7109375" style="62" customWidth="1"/>
    <col min="13829" max="13830" width="13.28515625" style="62" customWidth="1"/>
    <col min="13831" max="13833" width="16.7109375" style="62" customWidth="1"/>
    <col min="13834" max="13834" width="9" style="62"/>
    <col min="13835" max="13835" width="8.85546875" style="62" customWidth="1"/>
    <col min="13836" max="14081" width="9" style="62"/>
    <col min="14082" max="14082" width="43" style="62" customWidth="1"/>
    <col min="14083" max="14083" width="15.7109375" style="62" customWidth="1"/>
    <col min="14084" max="14084" width="14.7109375" style="62" customWidth="1"/>
    <col min="14085" max="14086" width="13.28515625" style="62" customWidth="1"/>
    <col min="14087" max="14089" width="16.7109375" style="62" customWidth="1"/>
    <col min="14090" max="14090" width="9" style="62"/>
    <col min="14091" max="14091" width="8.85546875" style="62" customWidth="1"/>
    <col min="14092" max="14337" width="9" style="62"/>
    <col min="14338" max="14338" width="43" style="62" customWidth="1"/>
    <col min="14339" max="14339" width="15.7109375" style="62" customWidth="1"/>
    <col min="14340" max="14340" width="14.7109375" style="62" customWidth="1"/>
    <col min="14341" max="14342" width="13.28515625" style="62" customWidth="1"/>
    <col min="14343" max="14345" width="16.7109375" style="62" customWidth="1"/>
    <col min="14346" max="14346" width="9" style="62"/>
    <col min="14347" max="14347" width="8.85546875" style="62" customWidth="1"/>
    <col min="14348" max="14593" width="9" style="62"/>
    <col min="14594" max="14594" width="43" style="62" customWidth="1"/>
    <col min="14595" max="14595" width="15.7109375" style="62" customWidth="1"/>
    <col min="14596" max="14596" width="14.7109375" style="62" customWidth="1"/>
    <col min="14597" max="14598" width="13.28515625" style="62" customWidth="1"/>
    <col min="14599" max="14601" width="16.7109375" style="62" customWidth="1"/>
    <col min="14602" max="14602" width="9" style="62"/>
    <col min="14603" max="14603" width="8.85546875" style="62" customWidth="1"/>
    <col min="14604" max="14849" width="9" style="62"/>
    <col min="14850" max="14850" width="43" style="62" customWidth="1"/>
    <col min="14851" max="14851" width="15.7109375" style="62" customWidth="1"/>
    <col min="14852" max="14852" width="14.7109375" style="62" customWidth="1"/>
    <col min="14853" max="14854" width="13.28515625" style="62" customWidth="1"/>
    <col min="14855" max="14857" width="16.7109375" style="62" customWidth="1"/>
    <col min="14858" max="14858" width="9" style="62"/>
    <col min="14859" max="14859" width="8.85546875" style="62" customWidth="1"/>
    <col min="14860" max="15105" width="9" style="62"/>
    <col min="15106" max="15106" width="43" style="62" customWidth="1"/>
    <col min="15107" max="15107" width="15.7109375" style="62" customWidth="1"/>
    <col min="15108" max="15108" width="14.7109375" style="62" customWidth="1"/>
    <col min="15109" max="15110" width="13.28515625" style="62" customWidth="1"/>
    <col min="15111" max="15113" width="16.7109375" style="62" customWidth="1"/>
    <col min="15114" max="15114" width="9" style="62"/>
    <col min="15115" max="15115" width="8.85546875" style="62" customWidth="1"/>
    <col min="15116" max="15361" width="9" style="62"/>
    <col min="15362" max="15362" width="43" style="62" customWidth="1"/>
    <col min="15363" max="15363" width="15.7109375" style="62" customWidth="1"/>
    <col min="15364" max="15364" width="14.7109375" style="62" customWidth="1"/>
    <col min="15365" max="15366" width="13.28515625" style="62" customWidth="1"/>
    <col min="15367" max="15369" width="16.7109375" style="62" customWidth="1"/>
    <col min="15370" max="15370" width="9" style="62"/>
    <col min="15371" max="15371" width="8.85546875" style="62" customWidth="1"/>
    <col min="15372" max="15617" width="9" style="62"/>
    <col min="15618" max="15618" width="43" style="62" customWidth="1"/>
    <col min="15619" max="15619" width="15.7109375" style="62" customWidth="1"/>
    <col min="15620" max="15620" width="14.7109375" style="62" customWidth="1"/>
    <col min="15621" max="15622" width="13.28515625" style="62" customWidth="1"/>
    <col min="15623" max="15625" width="16.7109375" style="62" customWidth="1"/>
    <col min="15626" max="15626" width="9" style="62"/>
    <col min="15627" max="15627" width="8.85546875" style="62" customWidth="1"/>
    <col min="15628" max="15873" width="9" style="62"/>
    <col min="15874" max="15874" width="43" style="62" customWidth="1"/>
    <col min="15875" max="15875" width="15.7109375" style="62" customWidth="1"/>
    <col min="15876" max="15876" width="14.7109375" style="62" customWidth="1"/>
    <col min="15877" max="15878" width="13.28515625" style="62" customWidth="1"/>
    <col min="15879" max="15881" width="16.7109375" style="62" customWidth="1"/>
    <col min="15882" max="15882" width="9" style="62"/>
    <col min="15883" max="15883" width="8.85546875" style="62" customWidth="1"/>
    <col min="15884" max="16129" width="9" style="62"/>
    <col min="16130" max="16130" width="43" style="62" customWidth="1"/>
    <col min="16131" max="16131" width="15.7109375" style="62" customWidth="1"/>
    <col min="16132" max="16132" width="14.7109375" style="62" customWidth="1"/>
    <col min="16133" max="16134" width="13.28515625" style="62" customWidth="1"/>
    <col min="16135" max="16137" width="16.7109375" style="62" customWidth="1"/>
    <col min="16138" max="16138" width="9" style="62"/>
    <col min="16139" max="16139" width="8.85546875" style="62" customWidth="1"/>
    <col min="16140" max="16384" width="9" style="62"/>
  </cols>
  <sheetData>
    <row r="1" spans="1:17" ht="18.75" x14ac:dyDescent="0.25">
      <c r="B1" s="63" t="s">
        <v>38</v>
      </c>
      <c r="C1" s="63"/>
      <c r="D1" s="63"/>
      <c r="E1" s="63"/>
      <c r="F1" s="63"/>
      <c r="G1" s="63"/>
      <c r="H1" s="63"/>
      <c r="I1" s="63"/>
    </row>
    <row r="3" spans="1:17" x14ac:dyDescent="0.25">
      <c r="B3" s="64" t="s">
        <v>9</v>
      </c>
      <c r="C3" s="65" t="str">
        <f>[2]IPA!E7</f>
        <v>DORCHESTER HOTEL AND RESIDENCES</v>
      </c>
      <c r="D3" s="66"/>
      <c r="I3" s="67" t="str">
        <f>IPA!I10</f>
        <v>FOR THE PERIOD ENDING: 31ST JANUARY 2022</v>
      </c>
    </row>
    <row r="4" spans="1:17" x14ac:dyDescent="0.25">
      <c r="B4" s="68" t="s">
        <v>0</v>
      </c>
      <c r="C4" s="65" t="str">
        <f>[2]IPA!E3</f>
        <v>SKY PALACES REAL ESTATE DEVELOPMENT LLC</v>
      </c>
      <c r="D4" s="69"/>
      <c r="I4" s="67"/>
    </row>
    <row r="5" spans="1:17" x14ac:dyDescent="0.25">
      <c r="B5" s="68" t="str">
        <f>[2]IPA!B4</f>
        <v>EMPLOYER'S REPRESENTATIVE</v>
      </c>
      <c r="C5" s="65" t="str">
        <f>[2]IPA!E4</f>
        <v>OMNIYAT CONCEPT INVESTMENTS LLC</v>
      </c>
      <c r="D5" s="69"/>
      <c r="I5" s="67"/>
    </row>
    <row r="6" spans="1:17" x14ac:dyDescent="0.25">
      <c r="B6" s="68" t="str">
        <f>[2]IPA!B5</f>
        <v>ENGINEER</v>
      </c>
      <c r="C6" s="65" t="str">
        <f>[2]IPA!E5</f>
        <v>BREWER SMITH BREWER GULF ( BSBG )</v>
      </c>
      <c r="D6" s="69"/>
      <c r="I6" s="67"/>
    </row>
    <row r="7" spans="1:17" x14ac:dyDescent="0.25">
      <c r="B7" s="68" t="str">
        <f>'[3]Grand Summary '!B5</f>
        <v>MAIN CONTRACTOR</v>
      </c>
      <c r="C7" s="65" t="str">
        <f>[2]IPA!E6</f>
        <v>KHANSAHEB CIVIL ENGINEERING - CONSTRUCTION DIVISION</v>
      </c>
      <c r="D7" s="69"/>
      <c r="I7" s="70"/>
    </row>
    <row r="8" spans="1:17" x14ac:dyDescent="0.25">
      <c r="B8" s="68" t="s">
        <v>39</v>
      </c>
      <c r="C8" s="71" t="str">
        <f>[2]IPA!E8</f>
        <v>201A22002</v>
      </c>
      <c r="D8" s="69"/>
      <c r="I8" s="67"/>
    </row>
    <row r="9" spans="1:17" ht="17.25" thickBot="1" x14ac:dyDescent="0.3"/>
    <row r="10" spans="1:17" ht="22.15" customHeight="1" thickTop="1" x14ac:dyDescent="0.25">
      <c r="A10" s="313"/>
      <c r="B10" s="315" t="s">
        <v>40</v>
      </c>
      <c r="C10" s="317" t="s">
        <v>41</v>
      </c>
      <c r="D10" s="319" t="s">
        <v>42</v>
      </c>
      <c r="E10" s="320"/>
      <c r="F10" s="320"/>
      <c r="G10" s="319" t="s">
        <v>43</v>
      </c>
      <c r="H10" s="320"/>
      <c r="I10" s="321"/>
      <c r="M10" s="6">
        <f>3694588.75*0.125</f>
        <v>461823.59375</v>
      </c>
    </row>
    <row r="11" spans="1:17" ht="33" x14ac:dyDescent="0.25">
      <c r="A11" s="314"/>
      <c r="B11" s="316"/>
      <c r="C11" s="318"/>
      <c r="D11" s="73" t="s">
        <v>44</v>
      </c>
      <c r="E11" s="73" t="s">
        <v>45</v>
      </c>
      <c r="F11" s="74" t="s">
        <v>46</v>
      </c>
      <c r="G11" s="75" t="s">
        <v>47</v>
      </c>
      <c r="H11" s="73" t="s">
        <v>45</v>
      </c>
      <c r="I11" s="76" t="s">
        <v>46</v>
      </c>
      <c r="O11" s="62" t="s">
        <v>1302</v>
      </c>
      <c r="Q11" s="62" t="s">
        <v>1303</v>
      </c>
    </row>
    <row r="12" spans="1:17" ht="24" customHeight="1" x14ac:dyDescent="0.25">
      <c r="A12" s="77"/>
      <c r="B12" s="78" t="s">
        <v>48</v>
      </c>
      <c r="C12" s="79">
        <v>194951734.5</v>
      </c>
      <c r="D12" s="80"/>
      <c r="E12" s="80"/>
      <c r="F12" s="81"/>
      <c r="G12" s="82"/>
      <c r="H12" s="82"/>
      <c r="I12" s="83"/>
      <c r="K12" s="84"/>
      <c r="L12" s="115">
        <f>L14*0.125</f>
        <v>6053836.2575000003</v>
      </c>
      <c r="M12" s="115">
        <f>M14*0.125</f>
        <v>1013274.39625</v>
      </c>
    </row>
    <row r="13" spans="1:17" ht="24" customHeight="1" x14ac:dyDescent="0.25">
      <c r="A13" s="85">
        <v>1</v>
      </c>
      <c r="B13" s="86" t="s">
        <v>49</v>
      </c>
      <c r="C13" s="79"/>
      <c r="D13" s="80"/>
      <c r="E13" s="80"/>
      <c r="F13" s="81"/>
      <c r="G13" s="82"/>
      <c r="H13" s="82"/>
      <c r="I13" s="83"/>
      <c r="K13" s="84"/>
    </row>
    <row r="14" spans="1:17" ht="24" customHeight="1" x14ac:dyDescent="0.25">
      <c r="A14" s="87">
        <v>1.1000000000000001</v>
      </c>
      <c r="B14" s="78" t="s">
        <v>50</v>
      </c>
      <c r="C14" s="79"/>
      <c r="D14" s="80"/>
      <c r="E14" s="80"/>
      <c r="F14" s="81"/>
      <c r="G14" s="82">
        <v>86532889.43696624</v>
      </c>
      <c r="H14" s="82">
        <f>I14-G14</f>
        <v>16064585.057330012</v>
      </c>
      <c r="I14" s="83">
        <f>'K Summary'!C51</f>
        <v>102597474.49429625</v>
      </c>
      <c r="K14" s="84"/>
      <c r="L14" s="6">
        <f>48430690.06</f>
        <v>48430690.060000002</v>
      </c>
      <c r="M14" s="6">
        <f>11063044.22-888070.97-2068778.08</f>
        <v>8106195.1699999999</v>
      </c>
      <c r="O14" s="115">
        <f>L14+M14</f>
        <v>56536885.230000004</v>
      </c>
      <c r="Q14" s="115">
        <f>O14-I14</f>
        <v>-46060589.264296249</v>
      </c>
    </row>
    <row r="15" spans="1:17" ht="24" customHeight="1" x14ac:dyDescent="0.25">
      <c r="A15" s="87">
        <v>1.2</v>
      </c>
      <c r="B15" s="78" t="s">
        <v>1298</v>
      </c>
      <c r="C15" s="79"/>
      <c r="D15" s="80"/>
      <c r="E15" s="80"/>
      <c r="F15" s="81"/>
      <c r="G15" s="82">
        <v>-112186.12904761906</v>
      </c>
      <c r="H15" s="82">
        <f>I15-G15</f>
        <v>-18884.759999999995</v>
      </c>
      <c r="I15" s="83">
        <f>'Cost Adust''t'!C26</f>
        <v>-131070.88904761906</v>
      </c>
      <c r="K15" s="84"/>
      <c r="L15" s="6">
        <v>-1208</v>
      </c>
      <c r="O15" s="115"/>
      <c r="Q15" s="115">
        <f>O15-I15</f>
        <v>131070.88904761906</v>
      </c>
    </row>
    <row r="16" spans="1:17" ht="24" customHeight="1" x14ac:dyDescent="0.25">
      <c r="A16" s="87">
        <v>1.3</v>
      </c>
      <c r="B16" s="78" t="s">
        <v>51</v>
      </c>
      <c r="C16" s="79"/>
      <c r="D16" s="80"/>
      <c r="E16" s="80"/>
      <c r="F16" s="81"/>
      <c r="G16" s="82">
        <v>10090634.265489828</v>
      </c>
      <c r="H16" s="82">
        <f>I16-G16</f>
        <v>1885833.7281662505</v>
      </c>
      <c r="I16" s="83">
        <f>(I14+I15-'SC Summary'!H30)*12.5%</f>
        <v>11976467.993656078</v>
      </c>
      <c r="K16" s="84"/>
      <c r="L16" s="6">
        <v>6445740.6100000003</v>
      </c>
      <c r="M16" s="6"/>
      <c r="O16" s="115">
        <f>L16+M16</f>
        <v>6445740.6100000003</v>
      </c>
      <c r="Q16" s="115">
        <f t="shared" ref="Q16" si="0">O16-I16</f>
        <v>-5530727.383656078</v>
      </c>
    </row>
    <row r="17" spans="1:17" ht="24" customHeight="1" x14ac:dyDescent="0.25">
      <c r="A17" s="87"/>
      <c r="B17" s="204" t="s">
        <v>1144</v>
      </c>
      <c r="C17" s="79"/>
      <c r="D17" s="80"/>
      <c r="E17" s="80"/>
      <c r="F17" s="81"/>
      <c r="G17" s="88"/>
      <c r="H17" s="82"/>
      <c r="I17" s="89"/>
      <c r="K17" s="84"/>
    </row>
    <row r="18" spans="1:17" ht="24" customHeight="1" x14ac:dyDescent="0.25">
      <c r="A18" s="87"/>
      <c r="B18" s="78"/>
      <c r="C18" s="79"/>
      <c r="D18" s="80"/>
      <c r="E18" s="80"/>
      <c r="F18" s="81"/>
      <c r="G18" s="88"/>
      <c r="H18" s="82"/>
      <c r="I18" s="89"/>
      <c r="K18" s="84"/>
    </row>
    <row r="19" spans="1:17" ht="24" customHeight="1" x14ac:dyDescent="0.25">
      <c r="A19" s="90"/>
      <c r="B19" s="91" t="s">
        <v>52</v>
      </c>
      <c r="C19" s="92"/>
      <c r="D19" s="93"/>
      <c r="E19" s="93"/>
      <c r="F19" s="94"/>
      <c r="G19" s="95">
        <f>SUM(G14:G16)</f>
        <v>96511337.573408455</v>
      </c>
      <c r="H19" s="96">
        <f>SUM(H14:H16)</f>
        <v>17931534.025496263</v>
      </c>
      <c r="I19" s="97">
        <f>SUM(I14:I16)</f>
        <v>114442871.59890471</v>
      </c>
      <c r="K19" s="84"/>
      <c r="O19" s="97">
        <f>SUM(O14:O16)</f>
        <v>62982625.840000004</v>
      </c>
      <c r="P19" s="97">
        <f t="shared" ref="P19" si="1">SUM(P14:P16)</f>
        <v>0</v>
      </c>
      <c r="Q19" s="97">
        <f>SUM(Q14:Q16)</f>
        <v>-51460245.758904703</v>
      </c>
    </row>
    <row r="20" spans="1:17" ht="24" customHeight="1" x14ac:dyDescent="0.25">
      <c r="A20" s="85">
        <v>2</v>
      </c>
      <c r="B20" s="86" t="s">
        <v>53</v>
      </c>
      <c r="C20" s="79"/>
      <c r="D20" s="80"/>
      <c r="E20" s="80"/>
      <c r="F20" s="81"/>
      <c r="G20" s="82"/>
      <c r="H20" s="82"/>
      <c r="I20" s="83"/>
      <c r="K20" s="84"/>
    </row>
    <row r="21" spans="1:17" ht="24" customHeight="1" x14ac:dyDescent="0.25">
      <c r="A21" s="98">
        <v>2.1</v>
      </c>
      <c r="B21" s="78" t="s">
        <v>54</v>
      </c>
      <c r="C21" s="79"/>
      <c r="D21" s="80"/>
      <c r="E21" s="80"/>
      <c r="F21" s="81"/>
      <c r="G21" s="82"/>
      <c r="H21" s="82"/>
      <c r="I21" s="83"/>
      <c r="K21" s="84"/>
    </row>
    <row r="22" spans="1:17" ht="24" customHeight="1" x14ac:dyDescent="0.25">
      <c r="A22" s="98">
        <v>2.2000000000000002</v>
      </c>
      <c r="B22" s="78" t="s">
        <v>51</v>
      </c>
      <c r="C22" s="79"/>
      <c r="D22" s="80"/>
      <c r="E22" s="80"/>
      <c r="F22" s="81"/>
      <c r="G22" s="82"/>
      <c r="H22" s="82"/>
      <c r="I22" s="83"/>
      <c r="K22" s="84"/>
    </row>
    <row r="23" spans="1:17" ht="15" customHeight="1" x14ac:dyDescent="0.25">
      <c r="A23" s="98"/>
      <c r="B23" s="78"/>
      <c r="C23" s="79"/>
      <c r="D23" s="80"/>
      <c r="E23" s="80"/>
      <c r="F23" s="81"/>
      <c r="G23" s="88"/>
      <c r="H23" s="82"/>
      <c r="I23" s="89"/>
      <c r="K23" s="84"/>
    </row>
    <row r="24" spans="1:17" ht="24" customHeight="1" x14ac:dyDescent="0.25">
      <c r="A24" s="90"/>
      <c r="B24" s="91" t="s">
        <v>25</v>
      </c>
      <c r="C24" s="92"/>
      <c r="D24" s="93"/>
      <c r="E24" s="93"/>
      <c r="F24" s="94"/>
      <c r="G24" s="95">
        <f>SUM(G21:G22)</f>
        <v>0</v>
      </c>
      <c r="H24" s="96">
        <f>SUM(H21:H22)</f>
        <v>0</v>
      </c>
      <c r="I24" s="97">
        <f>SUM(I21:I22)</f>
        <v>0</v>
      </c>
      <c r="K24" s="84"/>
    </row>
    <row r="25" spans="1:17" ht="19.149999999999999" customHeight="1" x14ac:dyDescent="0.25">
      <c r="A25" s="85">
        <v>3</v>
      </c>
      <c r="B25" s="86" t="s">
        <v>55</v>
      </c>
      <c r="C25" s="79"/>
      <c r="D25" s="80"/>
      <c r="E25" s="80"/>
      <c r="F25" s="81"/>
      <c r="G25" s="82"/>
      <c r="H25" s="82"/>
      <c r="I25" s="83"/>
      <c r="K25" s="84"/>
    </row>
    <row r="26" spans="1:17" ht="33" x14ac:dyDescent="0.25">
      <c r="A26" s="98">
        <v>3.1</v>
      </c>
      <c r="B26" s="78" t="s">
        <v>56</v>
      </c>
      <c r="C26" s="79"/>
      <c r="D26" s="80"/>
      <c r="E26" s="80"/>
      <c r="F26" s="81"/>
      <c r="G26" s="82">
        <v>44343656.931258097</v>
      </c>
      <c r="H26" s="99">
        <f>I26-G26</f>
        <v>6915992.8962419108</v>
      </c>
      <c r="I26" s="83">
        <v>51259649.827500008</v>
      </c>
      <c r="K26" s="84"/>
      <c r="L26" s="100">
        <f>(I26/1.125)</f>
        <v>45564133.180000007</v>
      </c>
      <c r="N26" s="242" t="s">
        <v>57</v>
      </c>
      <c r="O26" s="115">
        <f>(24864372.66+2068778.08)*1.125</f>
        <v>30299794.582500003</v>
      </c>
      <c r="Q26" s="115">
        <f>O26-I26</f>
        <v>-20959855.245000005</v>
      </c>
    </row>
    <row r="27" spans="1:17" ht="19.149999999999999" customHeight="1" x14ac:dyDescent="0.25">
      <c r="A27" s="98">
        <v>3.2</v>
      </c>
      <c r="B27" s="78" t="s">
        <v>58</v>
      </c>
      <c r="C27" s="79"/>
      <c r="D27" s="80"/>
      <c r="E27" s="80"/>
      <c r="F27" s="81"/>
      <c r="G27" s="82">
        <v>4434365.6931258095</v>
      </c>
      <c r="H27" s="99">
        <f>I27-G27</f>
        <v>691599.28962419182</v>
      </c>
      <c r="I27" s="83">
        <f>I26*10%</f>
        <v>5125964.9827500014</v>
      </c>
      <c r="K27" s="84"/>
      <c r="L27" s="101">
        <f>(I27/1.1)</f>
        <v>4659968.1661363645</v>
      </c>
      <c r="O27" s="115">
        <v>2797241.92</v>
      </c>
      <c r="Q27" s="115">
        <f>O27-I27</f>
        <v>-2328723.0627500014</v>
      </c>
    </row>
    <row r="28" spans="1:17" ht="24" customHeight="1" x14ac:dyDescent="0.25">
      <c r="A28" s="98"/>
      <c r="B28" s="78"/>
      <c r="C28" s="79"/>
      <c r="D28" s="80"/>
      <c r="E28" s="80"/>
      <c r="F28" s="81"/>
      <c r="G28" s="88"/>
      <c r="H28" s="82"/>
      <c r="I28" s="89"/>
      <c r="K28" s="84"/>
    </row>
    <row r="29" spans="1:17" ht="24" customHeight="1" x14ac:dyDescent="0.25">
      <c r="A29" s="90"/>
      <c r="B29" s="91" t="s">
        <v>59</v>
      </c>
      <c r="C29" s="92"/>
      <c r="D29" s="93"/>
      <c r="E29" s="93"/>
      <c r="F29" s="94"/>
      <c r="G29" s="95">
        <f>SUM(G26:G27)</f>
        <v>48778022.624383904</v>
      </c>
      <c r="H29" s="96">
        <f>SUM(H26:H27)</f>
        <v>7607592.1858661026</v>
      </c>
      <c r="I29" s="97">
        <f>SUM(I26:I27)</f>
        <v>56385614.810250007</v>
      </c>
      <c r="K29" s="84"/>
      <c r="O29" s="97">
        <f>SUM(O26:O27)</f>
        <v>33097036.502500005</v>
      </c>
      <c r="P29" s="97">
        <f t="shared" ref="P29" si="2">SUM(P26:P27)</f>
        <v>0</v>
      </c>
      <c r="Q29" s="97">
        <f>SUM(Q26:Q27)</f>
        <v>-23288578.307750005</v>
      </c>
    </row>
    <row r="30" spans="1:17" ht="24" customHeight="1" x14ac:dyDescent="0.25">
      <c r="A30" s="77"/>
      <c r="B30" s="78"/>
      <c r="C30" s="79"/>
      <c r="D30" s="80"/>
      <c r="E30" s="80"/>
      <c r="F30" s="81"/>
      <c r="G30" s="102"/>
      <c r="H30" s="102"/>
      <c r="I30" s="103"/>
      <c r="K30" s="84"/>
    </row>
    <row r="31" spans="1:17" s="64" customFormat="1" ht="27" customHeight="1" thickBot="1" x14ac:dyDescent="0.3">
      <c r="A31" s="104"/>
      <c r="B31" s="105"/>
      <c r="C31" s="106">
        <f>SUM(C12:C30)</f>
        <v>194951734.5</v>
      </c>
      <c r="D31" s="107"/>
      <c r="E31" s="107"/>
      <c r="F31" s="108"/>
      <c r="G31" s="109">
        <f>G29+G24+G19</f>
        <v>145289360.19779235</v>
      </c>
      <c r="H31" s="109">
        <f>H29+H24+H19</f>
        <v>25539126.211362366</v>
      </c>
      <c r="I31" s="110">
        <f>I29+I24+I19</f>
        <v>170828486.40915471</v>
      </c>
      <c r="K31" s="111"/>
      <c r="O31" s="110">
        <f>O29+O24+O19</f>
        <v>96079662.342500001</v>
      </c>
      <c r="Q31" s="110">
        <f>Q29+Q24+Q19</f>
        <v>-74748824.066654712</v>
      </c>
    </row>
    <row r="32" spans="1:17" ht="17.25" thickTop="1" x14ac:dyDescent="0.25">
      <c r="C32" s="112"/>
      <c r="G32" s="6"/>
    </row>
    <row r="33" spans="5:15" x14ac:dyDescent="0.25">
      <c r="E33" s="113"/>
      <c r="G33" s="6"/>
    </row>
    <row r="34" spans="5:15" x14ac:dyDescent="0.25">
      <c r="F34" s="114"/>
      <c r="G34" s="101"/>
      <c r="H34" s="101"/>
      <c r="I34" s="115">
        <f>I14+I26</f>
        <v>153857124.32179627</v>
      </c>
    </row>
    <row r="35" spans="5:15" x14ac:dyDescent="0.25">
      <c r="F35" s="114"/>
      <c r="O35" s="115">
        <f>85904689.09</f>
        <v>85904689.090000004</v>
      </c>
    </row>
    <row r="36" spans="5:15" x14ac:dyDescent="0.25">
      <c r="F36" s="114"/>
      <c r="O36" s="115">
        <f>11063044.22-888070.97-2068778.08</f>
        <v>8106195.1699999999</v>
      </c>
    </row>
    <row r="37" spans="5:15" x14ac:dyDescent="0.25">
      <c r="F37" s="114"/>
    </row>
    <row r="38" spans="5:15" x14ac:dyDescent="0.25">
      <c r="O38" s="115">
        <v>96079662.349738121</v>
      </c>
    </row>
    <row r="40" spans="5:15" x14ac:dyDescent="0.25">
      <c r="O40" s="115">
        <f>O38-O31</f>
        <v>7.2381198406219482E-3</v>
      </c>
    </row>
  </sheetData>
  <mergeCells count="5">
    <mergeCell ref="A10:A11"/>
    <mergeCell ref="B10:B11"/>
    <mergeCell ref="C10:C11"/>
    <mergeCell ref="D10:F10"/>
    <mergeCell ref="G10:I1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B6BF-9BD9-4421-A0A0-A0FB00DF5CDF}">
  <dimension ref="A1:D27"/>
  <sheetViews>
    <sheetView view="pageBreakPreview" topLeftCell="A9" zoomScaleNormal="100" zoomScaleSheetLayoutView="100" workbookViewId="0">
      <selection activeCell="G13" sqref="G13"/>
    </sheetView>
  </sheetViews>
  <sheetFormatPr defaultColWidth="9.140625" defaultRowHeight="16.5" x14ac:dyDescent="0.3"/>
  <cols>
    <col min="1" max="1" width="11.7109375" style="118" customWidth="1"/>
    <col min="2" max="2" width="60.7109375" style="117" customWidth="1"/>
    <col min="3" max="3" width="20.7109375" style="131" customWidth="1"/>
    <col min="4" max="4" width="13.7109375" style="117" customWidth="1"/>
    <col min="5" max="256" width="9.140625" style="117"/>
    <col min="257" max="257" width="11.7109375" style="117" customWidth="1"/>
    <col min="258" max="258" width="60.7109375" style="117" customWidth="1"/>
    <col min="259" max="259" width="20.7109375" style="117" customWidth="1"/>
    <col min="260" max="260" width="13.7109375" style="117" customWidth="1"/>
    <col min="261" max="512" width="9.140625" style="117"/>
    <col min="513" max="513" width="11.7109375" style="117" customWidth="1"/>
    <col min="514" max="514" width="60.7109375" style="117" customWidth="1"/>
    <col min="515" max="515" width="20.7109375" style="117" customWidth="1"/>
    <col min="516" max="516" width="13.7109375" style="117" customWidth="1"/>
    <col min="517" max="768" width="9.140625" style="117"/>
    <col min="769" max="769" width="11.7109375" style="117" customWidth="1"/>
    <col min="770" max="770" width="60.7109375" style="117" customWidth="1"/>
    <col min="771" max="771" width="20.7109375" style="117" customWidth="1"/>
    <col min="772" max="772" width="13.7109375" style="117" customWidth="1"/>
    <col min="773" max="1024" width="9.140625" style="117"/>
    <col min="1025" max="1025" width="11.7109375" style="117" customWidth="1"/>
    <col min="1026" max="1026" width="60.7109375" style="117" customWidth="1"/>
    <col min="1027" max="1027" width="20.7109375" style="117" customWidth="1"/>
    <col min="1028" max="1028" width="13.7109375" style="117" customWidth="1"/>
    <col min="1029" max="1280" width="9.140625" style="117"/>
    <col min="1281" max="1281" width="11.7109375" style="117" customWidth="1"/>
    <col min="1282" max="1282" width="60.7109375" style="117" customWidth="1"/>
    <col min="1283" max="1283" width="20.7109375" style="117" customWidth="1"/>
    <col min="1284" max="1284" width="13.7109375" style="117" customWidth="1"/>
    <col min="1285" max="1536" width="9.140625" style="117"/>
    <col min="1537" max="1537" width="11.7109375" style="117" customWidth="1"/>
    <col min="1538" max="1538" width="60.7109375" style="117" customWidth="1"/>
    <col min="1539" max="1539" width="20.7109375" style="117" customWidth="1"/>
    <col min="1540" max="1540" width="13.7109375" style="117" customWidth="1"/>
    <col min="1541" max="1792" width="9.140625" style="117"/>
    <col min="1793" max="1793" width="11.7109375" style="117" customWidth="1"/>
    <col min="1794" max="1794" width="60.7109375" style="117" customWidth="1"/>
    <col min="1795" max="1795" width="20.7109375" style="117" customWidth="1"/>
    <col min="1796" max="1796" width="13.7109375" style="117" customWidth="1"/>
    <col min="1797" max="2048" width="9.140625" style="117"/>
    <col min="2049" max="2049" width="11.7109375" style="117" customWidth="1"/>
    <col min="2050" max="2050" width="60.7109375" style="117" customWidth="1"/>
    <col min="2051" max="2051" width="20.7109375" style="117" customWidth="1"/>
    <col min="2052" max="2052" width="13.7109375" style="117" customWidth="1"/>
    <col min="2053" max="2304" width="9.140625" style="117"/>
    <col min="2305" max="2305" width="11.7109375" style="117" customWidth="1"/>
    <col min="2306" max="2306" width="60.7109375" style="117" customWidth="1"/>
    <col min="2307" max="2307" width="20.7109375" style="117" customWidth="1"/>
    <col min="2308" max="2308" width="13.7109375" style="117" customWidth="1"/>
    <col min="2309" max="2560" width="9.140625" style="117"/>
    <col min="2561" max="2561" width="11.7109375" style="117" customWidth="1"/>
    <col min="2562" max="2562" width="60.7109375" style="117" customWidth="1"/>
    <col min="2563" max="2563" width="20.7109375" style="117" customWidth="1"/>
    <col min="2564" max="2564" width="13.7109375" style="117" customWidth="1"/>
    <col min="2565" max="2816" width="9.140625" style="117"/>
    <col min="2817" max="2817" width="11.7109375" style="117" customWidth="1"/>
    <col min="2818" max="2818" width="60.7109375" style="117" customWidth="1"/>
    <col min="2819" max="2819" width="20.7109375" style="117" customWidth="1"/>
    <col min="2820" max="2820" width="13.7109375" style="117" customWidth="1"/>
    <col min="2821" max="3072" width="9.140625" style="117"/>
    <col min="3073" max="3073" width="11.7109375" style="117" customWidth="1"/>
    <col min="3074" max="3074" width="60.7109375" style="117" customWidth="1"/>
    <col min="3075" max="3075" width="20.7109375" style="117" customWidth="1"/>
    <col min="3076" max="3076" width="13.7109375" style="117" customWidth="1"/>
    <col min="3077" max="3328" width="9.140625" style="117"/>
    <col min="3329" max="3329" width="11.7109375" style="117" customWidth="1"/>
    <col min="3330" max="3330" width="60.7109375" style="117" customWidth="1"/>
    <col min="3331" max="3331" width="20.7109375" style="117" customWidth="1"/>
    <col min="3332" max="3332" width="13.7109375" style="117" customWidth="1"/>
    <col min="3333" max="3584" width="9.140625" style="117"/>
    <col min="3585" max="3585" width="11.7109375" style="117" customWidth="1"/>
    <col min="3586" max="3586" width="60.7109375" style="117" customWidth="1"/>
    <col min="3587" max="3587" width="20.7109375" style="117" customWidth="1"/>
    <col min="3588" max="3588" width="13.7109375" style="117" customWidth="1"/>
    <col min="3589" max="3840" width="9.140625" style="117"/>
    <col min="3841" max="3841" width="11.7109375" style="117" customWidth="1"/>
    <col min="3842" max="3842" width="60.7109375" style="117" customWidth="1"/>
    <col min="3843" max="3843" width="20.7109375" style="117" customWidth="1"/>
    <col min="3844" max="3844" width="13.7109375" style="117" customWidth="1"/>
    <col min="3845" max="4096" width="9.140625" style="117"/>
    <col min="4097" max="4097" width="11.7109375" style="117" customWidth="1"/>
    <col min="4098" max="4098" width="60.7109375" style="117" customWidth="1"/>
    <col min="4099" max="4099" width="20.7109375" style="117" customWidth="1"/>
    <col min="4100" max="4100" width="13.7109375" style="117" customWidth="1"/>
    <col min="4101" max="4352" width="9.140625" style="117"/>
    <col min="4353" max="4353" width="11.7109375" style="117" customWidth="1"/>
    <col min="4354" max="4354" width="60.7109375" style="117" customWidth="1"/>
    <col min="4355" max="4355" width="20.7109375" style="117" customWidth="1"/>
    <col min="4356" max="4356" width="13.7109375" style="117" customWidth="1"/>
    <col min="4357" max="4608" width="9.140625" style="117"/>
    <col min="4609" max="4609" width="11.7109375" style="117" customWidth="1"/>
    <col min="4610" max="4610" width="60.7109375" style="117" customWidth="1"/>
    <col min="4611" max="4611" width="20.7109375" style="117" customWidth="1"/>
    <col min="4612" max="4612" width="13.7109375" style="117" customWidth="1"/>
    <col min="4613" max="4864" width="9.140625" style="117"/>
    <col min="4865" max="4865" width="11.7109375" style="117" customWidth="1"/>
    <col min="4866" max="4866" width="60.7109375" style="117" customWidth="1"/>
    <col min="4867" max="4867" width="20.7109375" style="117" customWidth="1"/>
    <col min="4868" max="4868" width="13.7109375" style="117" customWidth="1"/>
    <col min="4869" max="5120" width="9.140625" style="117"/>
    <col min="5121" max="5121" width="11.7109375" style="117" customWidth="1"/>
    <col min="5122" max="5122" width="60.7109375" style="117" customWidth="1"/>
    <col min="5123" max="5123" width="20.7109375" style="117" customWidth="1"/>
    <col min="5124" max="5124" width="13.7109375" style="117" customWidth="1"/>
    <col min="5125" max="5376" width="9.140625" style="117"/>
    <col min="5377" max="5377" width="11.7109375" style="117" customWidth="1"/>
    <col min="5378" max="5378" width="60.7109375" style="117" customWidth="1"/>
    <col min="5379" max="5379" width="20.7109375" style="117" customWidth="1"/>
    <col min="5380" max="5380" width="13.7109375" style="117" customWidth="1"/>
    <col min="5381" max="5632" width="9.140625" style="117"/>
    <col min="5633" max="5633" width="11.7109375" style="117" customWidth="1"/>
    <col min="5634" max="5634" width="60.7109375" style="117" customWidth="1"/>
    <col min="5635" max="5635" width="20.7109375" style="117" customWidth="1"/>
    <col min="5636" max="5636" width="13.7109375" style="117" customWidth="1"/>
    <col min="5637" max="5888" width="9.140625" style="117"/>
    <col min="5889" max="5889" width="11.7109375" style="117" customWidth="1"/>
    <col min="5890" max="5890" width="60.7109375" style="117" customWidth="1"/>
    <col min="5891" max="5891" width="20.7109375" style="117" customWidth="1"/>
    <col min="5892" max="5892" width="13.7109375" style="117" customWidth="1"/>
    <col min="5893" max="6144" width="9.140625" style="117"/>
    <col min="6145" max="6145" width="11.7109375" style="117" customWidth="1"/>
    <col min="6146" max="6146" width="60.7109375" style="117" customWidth="1"/>
    <col min="6147" max="6147" width="20.7109375" style="117" customWidth="1"/>
    <col min="6148" max="6148" width="13.7109375" style="117" customWidth="1"/>
    <col min="6149" max="6400" width="9.140625" style="117"/>
    <col min="6401" max="6401" width="11.7109375" style="117" customWidth="1"/>
    <col min="6402" max="6402" width="60.7109375" style="117" customWidth="1"/>
    <col min="6403" max="6403" width="20.7109375" style="117" customWidth="1"/>
    <col min="6404" max="6404" width="13.7109375" style="117" customWidth="1"/>
    <col min="6405" max="6656" width="9.140625" style="117"/>
    <col min="6657" max="6657" width="11.7109375" style="117" customWidth="1"/>
    <col min="6658" max="6658" width="60.7109375" style="117" customWidth="1"/>
    <col min="6659" max="6659" width="20.7109375" style="117" customWidth="1"/>
    <col min="6660" max="6660" width="13.7109375" style="117" customWidth="1"/>
    <col min="6661" max="6912" width="9.140625" style="117"/>
    <col min="6913" max="6913" width="11.7109375" style="117" customWidth="1"/>
    <col min="6914" max="6914" width="60.7109375" style="117" customWidth="1"/>
    <col min="6915" max="6915" width="20.7109375" style="117" customWidth="1"/>
    <col min="6916" max="6916" width="13.7109375" style="117" customWidth="1"/>
    <col min="6917" max="7168" width="9.140625" style="117"/>
    <col min="7169" max="7169" width="11.7109375" style="117" customWidth="1"/>
    <col min="7170" max="7170" width="60.7109375" style="117" customWidth="1"/>
    <col min="7171" max="7171" width="20.7109375" style="117" customWidth="1"/>
    <col min="7172" max="7172" width="13.7109375" style="117" customWidth="1"/>
    <col min="7173" max="7424" width="9.140625" style="117"/>
    <col min="7425" max="7425" width="11.7109375" style="117" customWidth="1"/>
    <col min="7426" max="7426" width="60.7109375" style="117" customWidth="1"/>
    <col min="7427" max="7427" width="20.7109375" style="117" customWidth="1"/>
    <col min="7428" max="7428" width="13.7109375" style="117" customWidth="1"/>
    <col min="7429" max="7680" width="9.140625" style="117"/>
    <col min="7681" max="7681" width="11.7109375" style="117" customWidth="1"/>
    <col min="7682" max="7682" width="60.7109375" style="117" customWidth="1"/>
    <col min="7683" max="7683" width="20.7109375" style="117" customWidth="1"/>
    <col min="7684" max="7684" width="13.7109375" style="117" customWidth="1"/>
    <col min="7685" max="7936" width="9.140625" style="117"/>
    <col min="7937" max="7937" width="11.7109375" style="117" customWidth="1"/>
    <col min="7938" max="7938" width="60.7109375" style="117" customWidth="1"/>
    <col min="7939" max="7939" width="20.7109375" style="117" customWidth="1"/>
    <col min="7940" max="7940" width="13.7109375" style="117" customWidth="1"/>
    <col min="7941" max="8192" width="9.140625" style="117"/>
    <col min="8193" max="8193" width="11.7109375" style="117" customWidth="1"/>
    <col min="8194" max="8194" width="60.7109375" style="117" customWidth="1"/>
    <col min="8195" max="8195" width="20.7109375" style="117" customWidth="1"/>
    <col min="8196" max="8196" width="13.7109375" style="117" customWidth="1"/>
    <col min="8197" max="8448" width="9.140625" style="117"/>
    <col min="8449" max="8449" width="11.7109375" style="117" customWidth="1"/>
    <col min="8450" max="8450" width="60.7109375" style="117" customWidth="1"/>
    <col min="8451" max="8451" width="20.7109375" style="117" customWidth="1"/>
    <col min="8452" max="8452" width="13.7109375" style="117" customWidth="1"/>
    <col min="8453" max="8704" width="9.140625" style="117"/>
    <col min="8705" max="8705" width="11.7109375" style="117" customWidth="1"/>
    <col min="8706" max="8706" width="60.7109375" style="117" customWidth="1"/>
    <col min="8707" max="8707" width="20.7109375" style="117" customWidth="1"/>
    <col min="8708" max="8708" width="13.7109375" style="117" customWidth="1"/>
    <col min="8709" max="8960" width="9.140625" style="117"/>
    <col min="8961" max="8961" width="11.7109375" style="117" customWidth="1"/>
    <col min="8962" max="8962" width="60.7109375" style="117" customWidth="1"/>
    <col min="8963" max="8963" width="20.7109375" style="117" customWidth="1"/>
    <col min="8964" max="8964" width="13.7109375" style="117" customWidth="1"/>
    <col min="8965" max="9216" width="9.140625" style="117"/>
    <col min="9217" max="9217" width="11.7109375" style="117" customWidth="1"/>
    <col min="9218" max="9218" width="60.7109375" style="117" customWidth="1"/>
    <col min="9219" max="9219" width="20.7109375" style="117" customWidth="1"/>
    <col min="9220" max="9220" width="13.7109375" style="117" customWidth="1"/>
    <col min="9221" max="9472" width="9.140625" style="117"/>
    <col min="9473" max="9473" width="11.7109375" style="117" customWidth="1"/>
    <col min="9474" max="9474" width="60.7109375" style="117" customWidth="1"/>
    <col min="9475" max="9475" width="20.7109375" style="117" customWidth="1"/>
    <col min="9476" max="9476" width="13.7109375" style="117" customWidth="1"/>
    <col min="9477" max="9728" width="9.140625" style="117"/>
    <col min="9729" max="9729" width="11.7109375" style="117" customWidth="1"/>
    <col min="9730" max="9730" width="60.7109375" style="117" customWidth="1"/>
    <col min="9731" max="9731" width="20.7109375" style="117" customWidth="1"/>
    <col min="9732" max="9732" width="13.7109375" style="117" customWidth="1"/>
    <col min="9733" max="9984" width="9.140625" style="117"/>
    <col min="9985" max="9985" width="11.7109375" style="117" customWidth="1"/>
    <col min="9986" max="9986" width="60.7109375" style="117" customWidth="1"/>
    <col min="9987" max="9987" width="20.7109375" style="117" customWidth="1"/>
    <col min="9988" max="9988" width="13.7109375" style="117" customWidth="1"/>
    <col min="9989" max="10240" width="9.140625" style="117"/>
    <col min="10241" max="10241" width="11.7109375" style="117" customWidth="1"/>
    <col min="10242" max="10242" width="60.7109375" style="117" customWidth="1"/>
    <col min="10243" max="10243" width="20.7109375" style="117" customWidth="1"/>
    <col min="10244" max="10244" width="13.7109375" style="117" customWidth="1"/>
    <col min="10245" max="10496" width="9.140625" style="117"/>
    <col min="10497" max="10497" width="11.7109375" style="117" customWidth="1"/>
    <col min="10498" max="10498" width="60.7109375" style="117" customWidth="1"/>
    <col min="10499" max="10499" width="20.7109375" style="117" customWidth="1"/>
    <col min="10500" max="10500" width="13.7109375" style="117" customWidth="1"/>
    <col min="10501" max="10752" width="9.140625" style="117"/>
    <col min="10753" max="10753" width="11.7109375" style="117" customWidth="1"/>
    <col min="10754" max="10754" width="60.7109375" style="117" customWidth="1"/>
    <col min="10755" max="10755" width="20.7109375" style="117" customWidth="1"/>
    <col min="10756" max="10756" width="13.7109375" style="117" customWidth="1"/>
    <col min="10757" max="11008" width="9.140625" style="117"/>
    <col min="11009" max="11009" width="11.7109375" style="117" customWidth="1"/>
    <col min="11010" max="11010" width="60.7109375" style="117" customWidth="1"/>
    <col min="11011" max="11011" width="20.7109375" style="117" customWidth="1"/>
    <col min="11012" max="11012" width="13.7109375" style="117" customWidth="1"/>
    <col min="11013" max="11264" width="9.140625" style="117"/>
    <col min="11265" max="11265" width="11.7109375" style="117" customWidth="1"/>
    <col min="11266" max="11266" width="60.7109375" style="117" customWidth="1"/>
    <col min="11267" max="11267" width="20.7109375" style="117" customWidth="1"/>
    <col min="11268" max="11268" width="13.7109375" style="117" customWidth="1"/>
    <col min="11269" max="11520" width="9.140625" style="117"/>
    <col min="11521" max="11521" width="11.7109375" style="117" customWidth="1"/>
    <col min="11522" max="11522" width="60.7109375" style="117" customWidth="1"/>
    <col min="11523" max="11523" width="20.7109375" style="117" customWidth="1"/>
    <col min="11524" max="11524" width="13.7109375" style="117" customWidth="1"/>
    <col min="11525" max="11776" width="9.140625" style="117"/>
    <col min="11777" max="11777" width="11.7109375" style="117" customWidth="1"/>
    <col min="11778" max="11778" width="60.7109375" style="117" customWidth="1"/>
    <col min="11779" max="11779" width="20.7109375" style="117" customWidth="1"/>
    <col min="11780" max="11780" width="13.7109375" style="117" customWidth="1"/>
    <col min="11781" max="12032" width="9.140625" style="117"/>
    <col min="12033" max="12033" width="11.7109375" style="117" customWidth="1"/>
    <col min="12034" max="12034" width="60.7109375" style="117" customWidth="1"/>
    <col min="12035" max="12035" width="20.7109375" style="117" customWidth="1"/>
    <col min="12036" max="12036" width="13.7109375" style="117" customWidth="1"/>
    <col min="12037" max="12288" width="9.140625" style="117"/>
    <col min="12289" max="12289" width="11.7109375" style="117" customWidth="1"/>
    <col min="12290" max="12290" width="60.7109375" style="117" customWidth="1"/>
    <col min="12291" max="12291" width="20.7109375" style="117" customWidth="1"/>
    <col min="12292" max="12292" width="13.7109375" style="117" customWidth="1"/>
    <col min="12293" max="12544" width="9.140625" style="117"/>
    <col min="12545" max="12545" width="11.7109375" style="117" customWidth="1"/>
    <col min="12546" max="12546" width="60.7109375" style="117" customWidth="1"/>
    <col min="12547" max="12547" width="20.7109375" style="117" customWidth="1"/>
    <col min="12548" max="12548" width="13.7109375" style="117" customWidth="1"/>
    <col min="12549" max="12800" width="9.140625" style="117"/>
    <col min="12801" max="12801" width="11.7109375" style="117" customWidth="1"/>
    <col min="12802" max="12802" width="60.7109375" style="117" customWidth="1"/>
    <col min="12803" max="12803" width="20.7109375" style="117" customWidth="1"/>
    <col min="12804" max="12804" width="13.7109375" style="117" customWidth="1"/>
    <col min="12805" max="13056" width="9.140625" style="117"/>
    <col min="13057" max="13057" width="11.7109375" style="117" customWidth="1"/>
    <col min="13058" max="13058" width="60.7109375" style="117" customWidth="1"/>
    <col min="13059" max="13059" width="20.7109375" style="117" customWidth="1"/>
    <col min="13060" max="13060" width="13.7109375" style="117" customWidth="1"/>
    <col min="13061" max="13312" width="9.140625" style="117"/>
    <col min="13313" max="13313" width="11.7109375" style="117" customWidth="1"/>
    <col min="13314" max="13314" width="60.7109375" style="117" customWidth="1"/>
    <col min="13315" max="13315" width="20.7109375" style="117" customWidth="1"/>
    <col min="13316" max="13316" width="13.7109375" style="117" customWidth="1"/>
    <col min="13317" max="13568" width="9.140625" style="117"/>
    <col min="13569" max="13569" width="11.7109375" style="117" customWidth="1"/>
    <col min="13570" max="13570" width="60.7109375" style="117" customWidth="1"/>
    <col min="13571" max="13571" width="20.7109375" style="117" customWidth="1"/>
    <col min="13572" max="13572" width="13.7109375" style="117" customWidth="1"/>
    <col min="13573" max="13824" width="9.140625" style="117"/>
    <col min="13825" max="13825" width="11.7109375" style="117" customWidth="1"/>
    <col min="13826" max="13826" width="60.7109375" style="117" customWidth="1"/>
    <col min="13827" max="13827" width="20.7109375" style="117" customWidth="1"/>
    <col min="13828" max="13828" width="13.7109375" style="117" customWidth="1"/>
    <col min="13829" max="14080" width="9.140625" style="117"/>
    <col min="14081" max="14081" width="11.7109375" style="117" customWidth="1"/>
    <col min="14082" max="14082" width="60.7109375" style="117" customWidth="1"/>
    <col min="14083" max="14083" width="20.7109375" style="117" customWidth="1"/>
    <col min="14084" max="14084" width="13.7109375" style="117" customWidth="1"/>
    <col min="14085" max="14336" width="9.140625" style="117"/>
    <col min="14337" max="14337" width="11.7109375" style="117" customWidth="1"/>
    <col min="14338" max="14338" width="60.7109375" style="117" customWidth="1"/>
    <col min="14339" max="14339" width="20.7109375" style="117" customWidth="1"/>
    <col min="14340" max="14340" width="13.7109375" style="117" customWidth="1"/>
    <col min="14341" max="14592" width="9.140625" style="117"/>
    <col min="14593" max="14593" width="11.7109375" style="117" customWidth="1"/>
    <col min="14594" max="14594" width="60.7109375" style="117" customWidth="1"/>
    <col min="14595" max="14595" width="20.7109375" style="117" customWidth="1"/>
    <col min="14596" max="14596" width="13.7109375" style="117" customWidth="1"/>
    <col min="14597" max="14848" width="9.140625" style="117"/>
    <col min="14849" max="14849" width="11.7109375" style="117" customWidth="1"/>
    <col min="14850" max="14850" width="60.7109375" style="117" customWidth="1"/>
    <col min="14851" max="14851" width="20.7109375" style="117" customWidth="1"/>
    <col min="14852" max="14852" width="13.7109375" style="117" customWidth="1"/>
    <col min="14853" max="15104" width="9.140625" style="117"/>
    <col min="15105" max="15105" width="11.7109375" style="117" customWidth="1"/>
    <col min="15106" max="15106" width="60.7109375" style="117" customWidth="1"/>
    <col min="15107" max="15107" width="20.7109375" style="117" customWidth="1"/>
    <col min="15108" max="15108" width="13.7109375" style="117" customWidth="1"/>
    <col min="15109" max="15360" width="9.140625" style="117"/>
    <col min="15361" max="15361" width="11.7109375" style="117" customWidth="1"/>
    <col min="15362" max="15362" width="60.7109375" style="117" customWidth="1"/>
    <col min="15363" max="15363" width="20.7109375" style="117" customWidth="1"/>
    <col min="15364" max="15364" width="13.7109375" style="117" customWidth="1"/>
    <col min="15365" max="15616" width="9.140625" style="117"/>
    <col min="15617" max="15617" width="11.7109375" style="117" customWidth="1"/>
    <col min="15618" max="15618" width="60.7109375" style="117" customWidth="1"/>
    <col min="15619" max="15619" width="20.7109375" style="117" customWidth="1"/>
    <col min="15620" max="15620" width="13.7109375" style="117" customWidth="1"/>
    <col min="15621" max="15872" width="9.140625" style="117"/>
    <col min="15873" max="15873" width="11.7109375" style="117" customWidth="1"/>
    <col min="15874" max="15874" width="60.7109375" style="117" customWidth="1"/>
    <col min="15875" max="15875" width="20.7109375" style="117" customWidth="1"/>
    <col min="15876" max="15876" width="13.7109375" style="117" customWidth="1"/>
    <col min="15877" max="16128" width="9.140625" style="117"/>
    <col min="16129" max="16129" width="11.7109375" style="117" customWidth="1"/>
    <col min="16130" max="16130" width="60.7109375" style="117" customWidth="1"/>
    <col min="16131" max="16131" width="20.7109375" style="117" customWidth="1"/>
    <col min="16132" max="16132" width="13.7109375" style="117" customWidth="1"/>
    <col min="16133" max="16384" width="9.140625" style="117"/>
  </cols>
  <sheetData>
    <row r="1" spans="1:4" ht="18.75" x14ac:dyDescent="0.3">
      <c r="A1" s="116" t="str">
        <f>IPA!B10</f>
        <v>APPLICATION FOR PAYMENT NO. 12</v>
      </c>
      <c r="B1" s="116"/>
      <c r="C1" s="116"/>
    </row>
    <row r="2" spans="1:4" ht="18.75" x14ac:dyDescent="0.3">
      <c r="A2" s="322" t="s">
        <v>60</v>
      </c>
      <c r="B2" s="322"/>
      <c r="C2" s="322"/>
    </row>
    <row r="3" spans="1:4" ht="15" x14ac:dyDescent="0.3">
      <c r="C3" s="119"/>
    </row>
    <row r="4" spans="1:4" ht="33" x14ac:dyDescent="0.3">
      <c r="A4" s="120" t="s">
        <v>61</v>
      </c>
      <c r="B4" s="120" t="s">
        <v>13</v>
      </c>
      <c r="C4" s="121" t="s">
        <v>62</v>
      </c>
    </row>
    <row r="5" spans="1:4" ht="28.15" customHeight="1" x14ac:dyDescent="0.3">
      <c r="A5" s="122">
        <v>1</v>
      </c>
      <c r="B5" s="123" t="s">
        <v>63</v>
      </c>
      <c r="C5" s="124">
        <v>6000000</v>
      </c>
    </row>
    <row r="6" spans="1:4" ht="28.15" customHeight="1" x14ac:dyDescent="0.3">
      <c r="A6" s="122">
        <v>2</v>
      </c>
      <c r="B6" s="123" t="s">
        <v>64</v>
      </c>
      <c r="C6" s="124">
        <v>6000000</v>
      </c>
    </row>
    <row r="7" spans="1:4" ht="28.15" customHeight="1" x14ac:dyDescent="0.3">
      <c r="A7" s="122">
        <v>3</v>
      </c>
      <c r="B7" s="123" t="s">
        <v>65</v>
      </c>
      <c r="C7" s="124">
        <v>2104452.12</v>
      </c>
    </row>
    <row r="8" spans="1:4" ht="28.15" customHeight="1" x14ac:dyDescent="0.3">
      <c r="A8" s="122">
        <v>4</v>
      </c>
      <c r="B8" s="123" t="s">
        <v>66</v>
      </c>
      <c r="C8" s="124">
        <v>11118319.199999999</v>
      </c>
      <c r="D8" s="125"/>
    </row>
    <row r="9" spans="1:4" ht="28.15" customHeight="1" x14ac:dyDescent="0.3">
      <c r="A9" s="122">
        <v>5</v>
      </c>
      <c r="B9" s="123" t="s">
        <v>67</v>
      </c>
      <c r="C9" s="124">
        <v>11047382.210000001</v>
      </c>
      <c r="D9" s="125"/>
    </row>
    <row r="10" spans="1:4" ht="28.15" customHeight="1" x14ac:dyDescent="0.3">
      <c r="A10" s="122">
        <v>6</v>
      </c>
      <c r="B10" s="123" t="s">
        <v>68</v>
      </c>
      <c r="C10" s="124">
        <v>12807977.890000001</v>
      </c>
      <c r="D10" s="125"/>
    </row>
    <row r="11" spans="1:4" ht="28.15" customHeight="1" x14ac:dyDescent="0.3">
      <c r="A11" s="122">
        <v>7</v>
      </c>
      <c r="B11" s="123" t="s">
        <v>69</v>
      </c>
      <c r="C11" s="124">
        <v>19982204.030000001</v>
      </c>
      <c r="D11" s="125"/>
    </row>
    <row r="12" spans="1:4" ht="28.15" customHeight="1" x14ac:dyDescent="0.3">
      <c r="A12" s="122">
        <v>8</v>
      </c>
      <c r="B12" s="123" t="s">
        <v>1147</v>
      </c>
      <c r="C12" s="124">
        <v>15491078.949999999</v>
      </c>
      <c r="D12" s="125"/>
    </row>
    <row r="13" spans="1:4" ht="28.15" customHeight="1" x14ac:dyDescent="0.3">
      <c r="A13" s="122">
        <v>9</v>
      </c>
      <c r="B13" s="123" t="s">
        <v>1304</v>
      </c>
      <c r="C13" s="124">
        <v>19804921.870000001</v>
      </c>
      <c r="D13" s="125"/>
    </row>
    <row r="14" spans="1:4" ht="28.15" customHeight="1" x14ac:dyDescent="0.3">
      <c r="A14" s="122">
        <v>10</v>
      </c>
      <c r="B14" s="123" t="s">
        <v>1421</v>
      </c>
      <c r="C14" s="124">
        <v>21126467.639215112</v>
      </c>
      <c r="D14" s="125"/>
    </row>
    <row r="15" spans="1:4" ht="28.15" customHeight="1" x14ac:dyDescent="0.3">
      <c r="A15" s="122">
        <v>11</v>
      </c>
      <c r="B15" s="123" t="s">
        <v>1422</v>
      </c>
      <c r="C15" s="124">
        <v>20970132.62299471</v>
      </c>
      <c r="D15" s="125"/>
    </row>
    <row r="16" spans="1:4" ht="28.15" customHeight="1" x14ac:dyDescent="0.3">
      <c r="A16" s="122">
        <v>12</v>
      </c>
      <c r="B16" s="123" t="s">
        <v>1510</v>
      </c>
      <c r="C16" s="124"/>
      <c r="D16" s="125"/>
    </row>
    <row r="17" spans="1:4" ht="28.15" customHeight="1" x14ac:dyDescent="0.3">
      <c r="A17" s="122">
        <v>13</v>
      </c>
      <c r="B17" s="126"/>
      <c r="C17" s="124"/>
      <c r="D17" s="125"/>
    </row>
    <row r="18" spans="1:4" ht="28.15" customHeight="1" x14ac:dyDescent="0.3">
      <c r="A18" s="122">
        <v>14</v>
      </c>
      <c r="B18" s="126"/>
      <c r="C18" s="124"/>
      <c r="D18" s="125"/>
    </row>
    <row r="19" spans="1:4" ht="28.15" customHeight="1" x14ac:dyDescent="0.3">
      <c r="A19" s="122">
        <v>15</v>
      </c>
      <c r="B19" s="126"/>
      <c r="C19" s="124"/>
      <c r="D19" s="125"/>
    </row>
    <row r="20" spans="1:4" ht="28.15" customHeight="1" x14ac:dyDescent="0.3">
      <c r="A20" s="122">
        <v>16</v>
      </c>
      <c r="B20" s="126"/>
      <c r="C20" s="124"/>
      <c r="D20" s="125"/>
    </row>
    <row r="21" spans="1:4" ht="28.15" customHeight="1" x14ac:dyDescent="0.3">
      <c r="A21" s="122">
        <v>17</v>
      </c>
      <c r="B21" s="126"/>
      <c r="C21" s="127"/>
    </row>
    <row r="22" spans="1:4" ht="28.15" customHeight="1" x14ac:dyDescent="0.3">
      <c r="A22" s="122">
        <v>18</v>
      </c>
      <c r="B22" s="126"/>
      <c r="C22" s="124"/>
    </row>
    <row r="23" spans="1:4" ht="28.15" customHeight="1" x14ac:dyDescent="0.3">
      <c r="A23" s="122">
        <v>19</v>
      </c>
      <c r="B23" s="126"/>
      <c r="C23" s="124"/>
    </row>
    <row r="24" spans="1:4" ht="28.15" customHeight="1" x14ac:dyDescent="0.3">
      <c r="A24" s="122">
        <v>20</v>
      </c>
      <c r="B24" s="126"/>
      <c r="C24" s="124"/>
    </row>
    <row r="25" spans="1:4" ht="28.15" customHeight="1" x14ac:dyDescent="0.3">
      <c r="A25" s="122">
        <v>21</v>
      </c>
      <c r="B25" s="126"/>
      <c r="C25" s="124"/>
    </row>
    <row r="26" spans="1:4" ht="28.15" customHeight="1" x14ac:dyDescent="0.3">
      <c r="A26" s="122">
        <v>22</v>
      </c>
      <c r="B26" s="126"/>
      <c r="C26" s="124"/>
    </row>
    <row r="27" spans="1:4" ht="27" customHeight="1" x14ac:dyDescent="0.3">
      <c r="A27" s="128"/>
      <c r="B27" s="129" t="s">
        <v>70</v>
      </c>
      <c r="C27" s="130">
        <f>SUM(C5:C26)</f>
        <v>146452936.53220984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37DF5-2330-4CB3-B2D6-579E5784C0FF}">
  <dimension ref="A1:J504"/>
  <sheetViews>
    <sheetView view="pageBreakPreview" zoomScaleNormal="100" zoomScaleSheetLayoutView="100" workbookViewId="0">
      <selection activeCell="K227" sqref="K227"/>
    </sheetView>
  </sheetViews>
  <sheetFormatPr defaultColWidth="9" defaultRowHeight="15" x14ac:dyDescent="0.25"/>
  <cols>
    <col min="1" max="4" width="10.7109375" style="69" customWidth="1"/>
    <col min="5" max="5" width="13.28515625" style="69" customWidth="1"/>
    <col min="6" max="9" width="10.7109375" style="69" customWidth="1"/>
    <col min="10" max="10" width="20.42578125" style="69" customWidth="1"/>
    <col min="11" max="256" width="9" style="69"/>
    <col min="257" max="260" width="10.7109375" style="69" customWidth="1"/>
    <col min="261" max="261" width="13.28515625" style="69" customWidth="1"/>
    <col min="262" max="265" width="10.7109375" style="69" customWidth="1"/>
    <col min="266" max="266" width="20.42578125" style="69" customWidth="1"/>
    <col min="267" max="512" width="9" style="69"/>
    <col min="513" max="516" width="10.7109375" style="69" customWidth="1"/>
    <col min="517" max="517" width="13.28515625" style="69" customWidth="1"/>
    <col min="518" max="521" width="10.7109375" style="69" customWidth="1"/>
    <col min="522" max="522" width="20.42578125" style="69" customWidth="1"/>
    <col min="523" max="768" width="9" style="69"/>
    <col min="769" max="772" width="10.7109375" style="69" customWidth="1"/>
    <col min="773" max="773" width="13.28515625" style="69" customWidth="1"/>
    <col min="774" max="777" width="10.7109375" style="69" customWidth="1"/>
    <col min="778" max="778" width="20.42578125" style="69" customWidth="1"/>
    <col min="779" max="1024" width="9" style="69"/>
    <col min="1025" max="1028" width="10.7109375" style="69" customWidth="1"/>
    <col min="1029" max="1029" width="13.28515625" style="69" customWidth="1"/>
    <col min="1030" max="1033" width="10.7109375" style="69" customWidth="1"/>
    <col min="1034" max="1034" width="20.42578125" style="69" customWidth="1"/>
    <col min="1035" max="1280" width="9" style="69"/>
    <col min="1281" max="1284" width="10.7109375" style="69" customWidth="1"/>
    <col min="1285" max="1285" width="13.28515625" style="69" customWidth="1"/>
    <col min="1286" max="1289" width="10.7109375" style="69" customWidth="1"/>
    <col min="1290" max="1290" width="20.42578125" style="69" customWidth="1"/>
    <col min="1291" max="1536" width="9" style="69"/>
    <col min="1537" max="1540" width="10.7109375" style="69" customWidth="1"/>
    <col min="1541" max="1541" width="13.28515625" style="69" customWidth="1"/>
    <col min="1542" max="1545" width="10.7109375" style="69" customWidth="1"/>
    <col min="1546" max="1546" width="20.42578125" style="69" customWidth="1"/>
    <col min="1547" max="1792" width="9" style="69"/>
    <col min="1793" max="1796" width="10.7109375" style="69" customWidth="1"/>
    <col min="1797" max="1797" width="13.28515625" style="69" customWidth="1"/>
    <col min="1798" max="1801" width="10.7109375" style="69" customWidth="1"/>
    <col min="1802" max="1802" width="20.42578125" style="69" customWidth="1"/>
    <col min="1803" max="2048" width="9" style="69"/>
    <col min="2049" max="2052" width="10.7109375" style="69" customWidth="1"/>
    <col min="2053" max="2053" width="13.28515625" style="69" customWidth="1"/>
    <col min="2054" max="2057" width="10.7109375" style="69" customWidth="1"/>
    <col min="2058" max="2058" width="20.42578125" style="69" customWidth="1"/>
    <col min="2059" max="2304" width="9" style="69"/>
    <col min="2305" max="2308" width="10.7109375" style="69" customWidth="1"/>
    <col min="2309" max="2309" width="13.28515625" style="69" customWidth="1"/>
    <col min="2310" max="2313" width="10.7109375" style="69" customWidth="1"/>
    <col min="2314" max="2314" width="20.42578125" style="69" customWidth="1"/>
    <col min="2315" max="2560" width="9" style="69"/>
    <col min="2561" max="2564" width="10.7109375" style="69" customWidth="1"/>
    <col min="2565" max="2565" width="13.28515625" style="69" customWidth="1"/>
    <col min="2566" max="2569" width="10.7109375" style="69" customWidth="1"/>
    <col min="2570" max="2570" width="20.42578125" style="69" customWidth="1"/>
    <col min="2571" max="2816" width="9" style="69"/>
    <col min="2817" max="2820" width="10.7109375" style="69" customWidth="1"/>
    <col min="2821" max="2821" width="13.28515625" style="69" customWidth="1"/>
    <col min="2822" max="2825" width="10.7109375" style="69" customWidth="1"/>
    <col min="2826" max="2826" width="20.42578125" style="69" customWidth="1"/>
    <col min="2827" max="3072" width="9" style="69"/>
    <col min="3073" max="3076" width="10.7109375" style="69" customWidth="1"/>
    <col min="3077" max="3077" width="13.28515625" style="69" customWidth="1"/>
    <col min="3078" max="3081" width="10.7109375" style="69" customWidth="1"/>
    <col min="3082" max="3082" width="20.42578125" style="69" customWidth="1"/>
    <col min="3083" max="3328" width="9" style="69"/>
    <col min="3329" max="3332" width="10.7109375" style="69" customWidth="1"/>
    <col min="3333" max="3333" width="13.28515625" style="69" customWidth="1"/>
    <col min="3334" max="3337" width="10.7109375" style="69" customWidth="1"/>
    <col min="3338" max="3338" width="20.42578125" style="69" customWidth="1"/>
    <col min="3339" max="3584" width="9" style="69"/>
    <col min="3585" max="3588" width="10.7109375" style="69" customWidth="1"/>
    <col min="3589" max="3589" width="13.28515625" style="69" customWidth="1"/>
    <col min="3590" max="3593" width="10.7109375" style="69" customWidth="1"/>
    <col min="3594" max="3594" width="20.42578125" style="69" customWidth="1"/>
    <col min="3595" max="3840" width="9" style="69"/>
    <col min="3841" max="3844" width="10.7109375" style="69" customWidth="1"/>
    <col min="3845" max="3845" width="13.28515625" style="69" customWidth="1"/>
    <col min="3846" max="3849" width="10.7109375" style="69" customWidth="1"/>
    <col min="3850" max="3850" width="20.42578125" style="69" customWidth="1"/>
    <col min="3851" max="4096" width="9" style="69"/>
    <col min="4097" max="4100" width="10.7109375" style="69" customWidth="1"/>
    <col min="4101" max="4101" width="13.28515625" style="69" customWidth="1"/>
    <col min="4102" max="4105" width="10.7109375" style="69" customWidth="1"/>
    <col min="4106" max="4106" width="20.42578125" style="69" customWidth="1"/>
    <col min="4107" max="4352" width="9" style="69"/>
    <col min="4353" max="4356" width="10.7109375" style="69" customWidth="1"/>
    <col min="4357" max="4357" width="13.28515625" style="69" customWidth="1"/>
    <col min="4358" max="4361" width="10.7109375" style="69" customWidth="1"/>
    <col min="4362" max="4362" width="20.42578125" style="69" customWidth="1"/>
    <col min="4363" max="4608" width="9" style="69"/>
    <col min="4609" max="4612" width="10.7109375" style="69" customWidth="1"/>
    <col min="4613" max="4613" width="13.28515625" style="69" customWidth="1"/>
    <col min="4614" max="4617" width="10.7109375" style="69" customWidth="1"/>
    <col min="4618" max="4618" width="20.42578125" style="69" customWidth="1"/>
    <col min="4619" max="4864" width="9" style="69"/>
    <col min="4865" max="4868" width="10.7109375" style="69" customWidth="1"/>
    <col min="4869" max="4869" width="13.28515625" style="69" customWidth="1"/>
    <col min="4870" max="4873" width="10.7109375" style="69" customWidth="1"/>
    <col min="4874" max="4874" width="20.42578125" style="69" customWidth="1"/>
    <col min="4875" max="5120" width="9" style="69"/>
    <col min="5121" max="5124" width="10.7109375" style="69" customWidth="1"/>
    <col min="5125" max="5125" width="13.28515625" style="69" customWidth="1"/>
    <col min="5126" max="5129" width="10.7109375" style="69" customWidth="1"/>
    <col min="5130" max="5130" width="20.42578125" style="69" customWidth="1"/>
    <col min="5131" max="5376" width="9" style="69"/>
    <col min="5377" max="5380" width="10.7109375" style="69" customWidth="1"/>
    <col min="5381" max="5381" width="13.28515625" style="69" customWidth="1"/>
    <col min="5382" max="5385" width="10.7109375" style="69" customWidth="1"/>
    <col min="5386" max="5386" width="20.42578125" style="69" customWidth="1"/>
    <col min="5387" max="5632" width="9" style="69"/>
    <col min="5633" max="5636" width="10.7109375" style="69" customWidth="1"/>
    <col min="5637" max="5637" width="13.28515625" style="69" customWidth="1"/>
    <col min="5638" max="5641" width="10.7109375" style="69" customWidth="1"/>
    <col min="5642" max="5642" width="20.42578125" style="69" customWidth="1"/>
    <col min="5643" max="5888" width="9" style="69"/>
    <col min="5889" max="5892" width="10.7109375" style="69" customWidth="1"/>
    <col min="5893" max="5893" width="13.28515625" style="69" customWidth="1"/>
    <col min="5894" max="5897" width="10.7109375" style="69" customWidth="1"/>
    <col min="5898" max="5898" width="20.42578125" style="69" customWidth="1"/>
    <col min="5899" max="6144" width="9" style="69"/>
    <col min="6145" max="6148" width="10.7109375" style="69" customWidth="1"/>
    <col min="6149" max="6149" width="13.28515625" style="69" customWidth="1"/>
    <col min="6150" max="6153" width="10.7109375" style="69" customWidth="1"/>
    <col min="6154" max="6154" width="20.42578125" style="69" customWidth="1"/>
    <col min="6155" max="6400" width="9" style="69"/>
    <col min="6401" max="6404" width="10.7109375" style="69" customWidth="1"/>
    <col min="6405" max="6405" width="13.28515625" style="69" customWidth="1"/>
    <col min="6406" max="6409" width="10.7109375" style="69" customWidth="1"/>
    <col min="6410" max="6410" width="20.42578125" style="69" customWidth="1"/>
    <col min="6411" max="6656" width="9" style="69"/>
    <col min="6657" max="6660" width="10.7109375" style="69" customWidth="1"/>
    <col min="6661" max="6661" width="13.28515625" style="69" customWidth="1"/>
    <col min="6662" max="6665" width="10.7109375" style="69" customWidth="1"/>
    <col min="6666" max="6666" width="20.42578125" style="69" customWidth="1"/>
    <col min="6667" max="6912" width="9" style="69"/>
    <col min="6913" max="6916" width="10.7109375" style="69" customWidth="1"/>
    <col min="6917" max="6917" width="13.28515625" style="69" customWidth="1"/>
    <col min="6918" max="6921" width="10.7109375" style="69" customWidth="1"/>
    <col min="6922" max="6922" width="20.42578125" style="69" customWidth="1"/>
    <col min="6923" max="7168" width="9" style="69"/>
    <col min="7169" max="7172" width="10.7109375" style="69" customWidth="1"/>
    <col min="7173" max="7173" width="13.28515625" style="69" customWidth="1"/>
    <col min="7174" max="7177" width="10.7109375" style="69" customWidth="1"/>
    <col min="7178" max="7178" width="20.42578125" style="69" customWidth="1"/>
    <col min="7179" max="7424" width="9" style="69"/>
    <col min="7425" max="7428" width="10.7109375" style="69" customWidth="1"/>
    <col min="7429" max="7429" width="13.28515625" style="69" customWidth="1"/>
    <col min="7430" max="7433" width="10.7109375" style="69" customWidth="1"/>
    <col min="7434" max="7434" width="20.42578125" style="69" customWidth="1"/>
    <col min="7435" max="7680" width="9" style="69"/>
    <col min="7681" max="7684" width="10.7109375" style="69" customWidth="1"/>
    <col min="7685" max="7685" width="13.28515625" style="69" customWidth="1"/>
    <col min="7686" max="7689" width="10.7109375" style="69" customWidth="1"/>
    <col min="7690" max="7690" width="20.42578125" style="69" customWidth="1"/>
    <col min="7691" max="7936" width="9" style="69"/>
    <col min="7937" max="7940" width="10.7109375" style="69" customWidth="1"/>
    <col min="7941" max="7941" width="13.28515625" style="69" customWidth="1"/>
    <col min="7942" max="7945" width="10.7109375" style="69" customWidth="1"/>
    <col min="7946" max="7946" width="20.42578125" style="69" customWidth="1"/>
    <col min="7947" max="8192" width="9" style="69"/>
    <col min="8193" max="8196" width="10.7109375" style="69" customWidth="1"/>
    <col min="8197" max="8197" width="13.28515625" style="69" customWidth="1"/>
    <col min="8198" max="8201" width="10.7109375" style="69" customWidth="1"/>
    <col min="8202" max="8202" width="20.42578125" style="69" customWidth="1"/>
    <col min="8203" max="8448" width="9" style="69"/>
    <col min="8449" max="8452" width="10.7109375" style="69" customWidth="1"/>
    <col min="8453" max="8453" width="13.28515625" style="69" customWidth="1"/>
    <col min="8454" max="8457" width="10.7109375" style="69" customWidth="1"/>
    <col min="8458" max="8458" width="20.42578125" style="69" customWidth="1"/>
    <col min="8459" max="8704" width="9" style="69"/>
    <col min="8705" max="8708" width="10.7109375" style="69" customWidth="1"/>
    <col min="8709" max="8709" width="13.28515625" style="69" customWidth="1"/>
    <col min="8710" max="8713" width="10.7109375" style="69" customWidth="1"/>
    <col min="8714" max="8714" width="20.42578125" style="69" customWidth="1"/>
    <col min="8715" max="8960" width="9" style="69"/>
    <col min="8961" max="8964" width="10.7109375" style="69" customWidth="1"/>
    <col min="8965" max="8965" width="13.28515625" style="69" customWidth="1"/>
    <col min="8966" max="8969" width="10.7109375" style="69" customWidth="1"/>
    <col min="8970" max="8970" width="20.42578125" style="69" customWidth="1"/>
    <col min="8971" max="9216" width="9" style="69"/>
    <col min="9217" max="9220" width="10.7109375" style="69" customWidth="1"/>
    <col min="9221" max="9221" width="13.28515625" style="69" customWidth="1"/>
    <col min="9222" max="9225" width="10.7109375" style="69" customWidth="1"/>
    <col min="9226" max="9226" width="20.42578125" style="69" customWidth="1"/>
    <col min="9227" max="9472" width="9" style="69"/>
    <col min="9473" max="9476" width="10.7109375" style="69" customWidth="1"/>
    <col min="9477" max="9477" width="13.28515625" style="69" customWidth="1"/>
    <col min="9478" max="9481" width="10.7109375" style="69" customWidth="1"/>
    <col min="9482" max="9482" width="20.42578125" style="69" customWidth="1"/>
    <col min="9483" max="9728" width="9" style="69"/>
    <col min="9729" max="9732" width="10.7109375" style="69" customWidth="1"/>
    <col min="9733" max="9733" width="13.28515625" style="69" customWidth="1"/>
    <col min="9734" max="9737" width="10.7109375" style="69" customWidth="1"/>
    <col min="9738" max="9738" width="20.42578125" style="69" customWidth="1"/>
    <col min="9739" max="9984" width="9" style="69"/>
    <col min="9985" max="9988" width="10.7109375" style="69" customWidth="1"/>
    <col min="9989" max="9989" width="13.28515625" style="69" customWidth="1"/>
    <col min="9990" max="9993" width="10.7109375" style="69" customWidth="1"/>
    <col min="9994" max="9994" width="20.42578125" style="69" customWidth="1"/>
    <col min="9995" max="10240" width="9" style="69"/>
    <col min="10241" max="10244" width="10.7109375" style="69" customWidth="1"/>
    <col min="10245" max="10245" width="13.28515625" style="69" customWidth="1"/>
    <col min="10246" max="10249" width="10.7109375" style="69" customWidth="1"/>
    <col min="10250" max="10250" width="20.42578125" style="69" customWidth="1"/>
    <col min="10251" max="10496" width="9" style="69"/>
    <col min="10497" max="10500" width="10.7109375" style="69" customWidth="1"/>
    <col min="10501" max="10501" width="13.28515625" style="69" customWidth="1"/>
    <col min="10502" max="10505" width="10.7109375" style="69" customWidth="1"/>
    <col min="10506" max="10506" width="20.42578125" style="69" customWidth="1"/>
    <col min="10507" max="10752" width="9" style="69"/>
    <col min="10753" max="10756" width="10.7109375" style="69" customWidth="1"/>
    <col min="10757" max="10757" width="13.28515625" style="69" customWidth="1"/>
    <col min="10758" max="10761" width="10.7109375" style="69" customWidth="1"/>
    <col min="10762" max="10762" width="20.42578125" style="69" customWidth="1"/>
    <col min="10763" max="11008" width="9" style="69"/>
    <col min="11009" max="11012" width="10.7109375" style="69" customWidth="1"/>
    <col min="11013" max="11013" width="13.28515625" style="69" customWidth="1"/>
    <col min="11014" max="11017" width="10.7109375" style="69" customWidth="1"/>
    <col min="11018" max="11018" width="20.42578125" style="69" customWidth="1"/>
    <col min="11019" max="11264" width="9" style="69"/>
    <col min="11265" max="11268" width="10.7109375" style="69" customWidth="1"/>
    <col min="11269" max="11269" width="13.28515625" style="69" customWidth="1"/>
    <col min="11270" max="11273" width="10.7109375" style="69" customWidth="1"/>
    <col min="11274" max="11274" width="20.42578125" style="69" customWidth="1"/>
    <col min="11275" max="11520" width="9" style="69"/>
    <col min="11521" max="11524" width="10.7109375" style="69" customWidth="1"/>
    <col min="11525" max="11525" width="13.28515625" style="69" customWidth="1"/>
    <col min="11526" max="11529" width="10.7109375" style="69" customWidth="1"/>
    <col min="11530" max="11530" width="20.42578125" style="69" customWidth="1"/>
    <col min="11531" max="11776" width="9" style="69"/>
    <col min="11777" max="11780" width="10.7109375" style="69" customWidth="1"/>
    <col min="11781" max="11781" width="13.28515625" style="69" customWidth="1"/>
    <col min="11782" max="11785" width="10.7109375" style="69" customWidth="1"/>
    <col min="11786" max="11786" width="20.42578125" style="69" customWidth="1"/>
    <col min="11787" max="12032" width="9" style="69"/>
    <col min="12033" max="12036" width="10.7109375" style="69" customWidth="1"/>
    <col min="12037" max="12037" width="13.28515625" style="69" customWidth="1"/>
    <col min="12038" max="12041" width="10.7109375" style="69" customWidth="1"/>
    <col min="12042" max="12042" width="20.42578125" style="69" customWidth="1"/>
    <col min="12043" max="12288" width="9" style="69"/>
    <col min="12289" max="12292" width="10.7109375" style="69" customWidth="1"/>
    <col min="12293" max="12293" width="13.28515625" style="69" customWidth="1"/>
    <col min="12294" max="12297" width="10.7109375" style="69" customWidth="1"/>
    <col min="12298" max="12298" width="20.42578125" style="69" customWidth="1"/>
    <col min="12299" max="12544" width="9" style="69"/>
    <col min="12545" max="12548" width="10.7109375" style="69" customWidth="1"/>
    <col min="12549" max="12549" width="13.28515625" style="69" customWidth="1"/>
    <col min="12550" max="12553" width="10.7109375" style="69" customWidth="1"/>
    <col min="12554" max="12554" width="20.42578125" style="69" customWidth="1"/>
    <col min="12555" max="12800" width="9" style="69"/>
    <col min="12801" max="12804" width="10.7109375" style="69" customWidth="1"/>
    <col min="12805" max="12805" width="13.28515625" style="69" customWidth="1"/>
    <col min="12806" max="12809" width="10.7109375" style="69" customWidth="1"/>
    <col min="12810" max="12810" width="20.42578125" style="69" customWidth="1"/>
    <col min="12811" max="13056" width="9" style="69"/>
    <col min="13057" max="13060" width="10.7109375" style="69" customWidth="1"/>
    <col min="13061" max="13061" width="13.28515625" style="69" customWidth="1"/>
    <col min="13062" max="13065" width="10.7109375" style="69" customWidth="1"/>
    <col min="13066" max="13066" width="20.42578125" style="69" customWidth="1"/>
    <col min="13067" max="13312" width="9" style="69"/>
    <col min="13313" max="13316" width="10.7109375" style="69" customWidth="1"/>
    <col min="13317" max="13317" width="13.28515625" style="69" customWidth="1"/>
    <col min="13318" max="13321" width="10.7109375" style="69" customWidth="1"/>
    <col min="13322" max="13322" width="20.42578125" style="69" customWidth="1"/>
    <col min="13323" max="13568" width="9" style="69"/>
    <col min="13569" max="13572" width="10.7109375" style="69" customWidth="1"/>
    <col min="13573" max="13573" width="13.28515625" style="69" customWidth="1"/>
    <col min="13574" max="13577" width="10.7109375" style="69" customWidth="1"/>
    <col min="13578" max="13578" width="20.42578125" style="69" customWidth="1"/>
    <col min="13579" max="13824" width="9" style="69"/>
    <col min="13825" max="13828" width="10.7109375" style="69" customWidth="1"/>
    <col min="13829" max="13829" width="13.28515625" style="69" customWidth="1"/>
    <col min="13830" max="13833" width="10.7109375" style="69" customWidth="1"/>
    <col min="13834" max="13834" width="20.42578125" style="69" customWidth="1"/>
    <col min="13835" max="14080" width="9" style="69"/>
    <col min="14081" max="14084" width="10.7109375" style="69" customWidth="1"/>
    <col min="14085" max="14085" width="13.28515625" style="69" customWidth="1"/>
    <col min="14086" max="14089" width="10.7109375" style="69" customWidth="1"/>
    <col min="14090" max="14090" width="20.42578125" style="69" customWidth="1"/>
    <col min="14091" max="14336" width="9" style="69"/>
    <col min="14337" max="14340" width="10.7109375" style="69" customWidth="1"/>
    <col min="14341" max="14341" width="13.28515625" style="69" customWidth="1"/>
    <col min="14342" max="14345" width="10.7109375" style="69" customWidth="1"/>
    <col min="14346" max="14346" width="20.42578125" style="69" customWidth="1"/>
    <col min="14347" max="14592" width="9" style="69"/>
    <col min="14593" max="14596" width="10.7109375" style="69" customWidth="1"/>
    <col min="14597" max="14597" width="13.28515625" style="69" customWidth="1"/>
    <col min="14598" max="14601" width="10.7109375" style="69" customWidth="1"/>
    <col min="14602" max="14602" width="20.42578125" style="69" customWidth="1"/>
    <col min="14603" max="14848" width="9" style="69"/>
    <col min="14849" max="14852" width="10.7109375" style="69" customWidth="1"/>
    <col min="14853" max="14853" width="13.28515625" style="69" customWidth="1"/>
    <col min="14854" max="14857" width="10.7109375" style="69" customWidth="1"/>
    <col min="14858" max="14858" width="20.42578125" style="69" customWidth="1"/>
    <col min="14859" max="15104" width="9" style="69"/>
    <col min="15105" max="15108" width="10.7109375" style="69" customWidth="1"/>
    <col min="15109" max="15109" width="13.28515625" style="69" customWidth="1"/>
    <col min="15110" max="15113" width="10.7109375" style="69" customWidth="1"/>
    <col min="15114" max="15114" width="20.42578125" style="69" customWidth="1"/>
    <col min="15115" max="15360" width="9" style="69"/>
    <col min="15361" max="15364" width="10.7109375" style="69" customWidth="1"/>
    <col min="15365" max="15365" width="13.28515625" style="69" customWidth="1"/>
    <col min="15366" max="15369" width="10.7109375" style="69" customWidth="1"/>
    <col min="15370" max="15370" width="20.42578125" style="69" customWidth="1"/>
    <col min="15371" max="15616" width="9" style="69"/>
    <col min="15617" max="15620" width="10.7109375" style="69" customWidth="1"/>
    <col min="15621" max="15621" width="13.28515625" style="69" customWidth="1"/>
    <col min="15622" max="15625" width="10.7109375" style="69" customWidth="1"/>
    <col min="15626" max="15626" width="20.42578125" style="69" customWidth="1"/>
    <col min="15627" max="15872" width="9" style="69"/>
    <col min="15873" max="15876" width="10.7109375" style="69" customWidth="1"/>
    <col min="15877" max="15877" width="13.28515625" style="69" customWidth="1"/>
    <col min="15878" max="15881" width="10.7109375" style="69" customWidth="1"/>
    <col min="15882" max="15882" width="20.42578125" style="69" customWidth="1"/>
    <col min="15883" max="16128" width="9" style="69"/>
    <col min="16129" max="16132" width="10.7109375" style="69" customWidth="1"/>
    <col min="16133" max="16133" width="13.28515625" style="69" customWidth="1"/>
    <col min="16134" max="16137" width="10.7109375" style="69" customWidth="1"/>
    <col min="16138" max="16138" width="20.42578125" style="69" customWidth="1"/>
    <col min="16139" max="16384" width="9" style="69"/>
  </cols>
  <sheetData>
    <row r="1" spans="1:10" ht="15" customHeight="1" thickTop="1" x14ac:dyDescent="0.25">
      <c r="A1" s="132"/>
      <c r="B1" s="133"/>
      <c r="C1" s="133"/>
      <c r="D1" s="133"/>
      <c r="E1" s="133"/>
      <c r="F1" s="133"/>
      <c r="G1" s="133"/>
      <c r="H1" s="133"/>
      <c r="I1" s="134"/>
      <c r="J1" s="135"/>
    </row>
    <row r="2" spans="1:10" ht="15" customHeight="1" x14ac:dyDescent="0.25">
      <c r="A2" s="135"/>
      <c r="I2" s="136"/>
      <c r="J2" s="135"/>
    </row>
    <row r="3" spans="1:10" ht="15" customHeight="1" x14ac:dyDescent="0.25">
      <c r="A3" s="135"/>
      <c r="I3" s="136"/>
      <c r="J3" s="135"/>
    </row>
    <row r="4" spans="1:10" ht="15" customHeight="1" x14ac:dyDescent="0.25">
      <c r="A4" s="135"/>
      <c r="I4" s="136"/>
      <c r="J4" s="135"/>
    </row>
    <row r="5" spans="1:10" ht="15" customHeight="1" x14ac:dyDescent="0.25">
      <c r="A5" s="135"/>
      <c r="I5" s="136"/>
      <c r="J5" s="135"/>
    </row>
    <row r="6" spans="1:10" ht="15" customHeight="1" x14ac:dyDescent="0.25">
      <c r="A6" s="135"/>
      <c r="I6" s="136"/>
      <c r="J6" s="135"/>
    </row>
    <row r="7" spans="1:10" ht="15" customHeight="1" x14ac:dyDescent="0.25">
      <c r="A7" s="135"/>
      <c r="I7" s="136"/>
      <c r="J7" s="135"/>
    </row>
    <row r="8" spans="1:10" ht="15" customHeight="1" x14ac:dyDescent="0.25">
      <c r="A8" s="135"/>
      <c r="I8" s="136"/>
      <c r="J8" s="135"/>
    </row>
    <row r="9" spans="1:10" ht="15" customHeight="1" x14ac:dyDescent="0.25">
      <c r="A9" s="135"/>
      <c r="I9" s="136"/>
      <c r="J9" s="135"/>
    </row>
    <row r="10" spans="1:10" ht="15" customHeight="1" x14ac:dyDescent="0.25">
      <c r="A10" s="135"/>
      <c r="I10" s="136"/>
      <c r="J10" s="135"/>
    </row>
    <row r="11" spans="1:10" ht="30" customHeight="1" x14ac:dyDescent="0.25">
      <c r="A11" s="323" t="s">
        <v>71</v>
      </c>
      <c r="B11" s="324"/>
      <c r="C11" s="324"/>
      <c r="D11" s="324"/>
      <c r="E11" s="324"/>
      <c r="F11" s="324"/>
      <c r="G11" s="324"/>
      <c r="H11" s="324"/>
      <c r="I11" s="325"/>
      <c r="J11" s="135"/>
    </row>
    <row r="12" spans="1:10" ht="15" customHeight="1" x14ac:dyDescent="0.25">
      <c r="A12" s="135"/>
      <c r="B12" s="137"/>
      <c r="C12" s="138"/>
      <c r="D12" s="138"/>
      <c r="E12" s="138"/>
      <c r="F12" s="138"/>
      <c r="G12" s="138"/>
      <c r="H12" s="138"/>
      <c r="I12" s="139"/>
      <c r="J12" s="135"/>
    </row>
    <row r="13" spans="1:10" ht="15" customHeight="1" x14ac:dyDescent="0.25">
      <c r="A13" s="135"/>
      <c r="I13" s="136"/>
      <c r="J13" s="135"/>
    </row>
    <row r="14" spans="1:10" ht="15" customHeight="1" x14ac:dyDescent="0.25">
      <c r="A14" s="135"/>
      <c r="I14" s="136"/>
      <c r="J14" s="135"/>
    </row>
    <row r="15" spans="1:10" ht="15" customHeight="1" x14ac:dyDescent="0.25">
      <c r="A15" s="135"/>
      <c r="B15" s="140"/>
      <c r="I15" s="136"/>
      <c r="J15" s="135"/>
    </row>
    <row r="16" spans="1:10" ht="15" customHeight="1" x14ac:dyDescent="0.25">
      <c r="A16" s="135"/>
      <c r="I16" s="136"/>
      <c r="J16" s="135"/>
    </row>
    <row r="17" spans="1:10" ht="15" customHeight="1" x14ac:dyDescent="0.25">
      <c r="A17" s="135"/>
      <c r="I17" s="136"/>
      <c r="J17" s="135"/>
    </row>
    <row r="18" spans="1:10" ht="15" customHeight="1" x14ac:dyDescent="0.25">
      <c r="A18" s="135"/>
      <c r="I18" s="136"/>
      <c r="J18" s="135"/>
    </row>
    <row r="19" spans="1:10" ht="15" customHeight="1" x14ac:dyDescent="0.25">
      <c r="A19" s="135"/>
      <c r="I19" s="136"/>
      <c r="J19" s="135"/>
    </row>
    <row r="20" spans="1:10" ht="15" customHeight="1" x14ac:dyDescent="0.25">
      <c r="A20" s="135"/>
      <c r="I20" s="136"/>
      <c r="J20" s="135"/>
    </row>
    <row r="21" spans="1:10" ht="15" customHeight="1" x14ac:dyDescent="0.25">
      <c r="A21" s="135"/>
      <c r="I21" s="136"/>
      <c r="J21" s="135"/>
    </row>
    <row r="22" spans="1:10" ht="15" customHeight="1" x14ac:dyDescent="0.25">
      <c r="A22" s="135"/>
      <c r="I22" s="136"/>
      <c r="J22" s="135"/>
    </row>
    <row r="23" spans="1:10" ht="15" customHeight="1" x14ac:dyDescent="0.25">
      <c r="A23" s="135"/>
      <c r="I23" s="136"/>
      <c r="J23" s="135"/>
    </row>
    <row r="24" spans="1:10" ht="15" customHeight="1" x14ac:dyDescent="0.25">
      <c r="A24" s="135"/>
      <c r="I24" s="136"/>
      <c r="J24" s="135"/>
    </row>
    <row r="25" spans="1:10" ht="15" customHeight="1" x14ac:dyDescent="0.25">
      <c r="A25" s="135"/>
      <c r="I25" s="136"/>
      <c r="J25" s="135"/>
    </row>
    <row r="26" spans="1:10" ht="15" customHeight="1" x14ac:dyDescent="0.25">
      <c r="A26" s="135"/>
      <c r="I26" s="136"/>
      <c r="J26" s="135"/>
    </row>
    <row r="27" spans="1:10" ht="30" customHeight="1" x14ac:dyDescent="0.25">
      <c r="A27" s="135"/>
      <c r="B27" s="137" t="s">
        <v>72</v>
      </c>
      <c r="C27" s="138"/>
      <c r="D27" s="138"/>
      <c r="E27" s="138"/>
      <c r="F27" s="138"/>
      <c r="G27" s="138"/>
      <c r="H27" s="138"/>
      <c r="I27" s="139"/>
      <c r="J27" s="135"/>
    </row>
    <row r="28" spans="1:10" ht="30" customHeight="1" x14ac:dyDescent="0.25">
      <c r="A28" s="135"/>
      <c r="B28" s="137" t="s">
        <v>73</v>
      </c>
      <c r="C28" s="138"/>
      <c r="D28" s="138"/>
      <c r="E28" s="138"/>
      <c r="F28" s="138"/>
      <c r="G28" s="138"/>
      <c r="H28" s="138"/>
      <c r="I28" s="139"/>
      <c r="J28" s="135"/>
    </row>
    <row r="29" spans="1:10" ht="15" customHeight="1" x14ac:dyDescent="0.25">
      <c r="A29" s="135"/>
      <c r="I29" s="136"/>
      <c r="J29" s="135"/>
    </row>
    <row r="30" spans="1:10" ht="15" customHeight="1" x14ac:dyDescent="0.25">
      <c r="A30" s="135"/>
      <c r="I30" s="136"/>
      <c r="J30" s="135"/>
    </row>
    <row r="31" spans="1:10" ht="15" customHeight="1" x14ac:dyDescent="0.25">
      <c r="A31" s="135"/>
      <c r="I31" s="136"/>
      <c r="J31" s="135"/>
    </row>
    <row r="32" spans="1:10" ht="15" customHeight="1" x14ac:dyDescent="0.25">
      <c r="A32" s="135"/>
      <c r="I32" s="136"/>
      <c r="J32" s="135"/>
    </row>
    <row r="33" spans="1:10" ht="15" customHeight="1" x14ac:dyDescent="0.25">
      <c r="A33" s="135"/>
      <c r="I33" s="136"/>
      <c r="J33" s="135"/>
    </row>
    <row r="34" spans="1:10" ht="15" customHeight="1" x14ac:dyDescent="0.25">
      <c r="A34" s="135"/>
      <c r="I34" s="136"/>
      <c r="J34" s="135"/>
    </row>
    <row r="35" spans="1:10" ht="15" customHeight="1" x14ac:dyDescent="0.25">
      <c r="A35" s="135"/>
      <c r="I35" s="136"/>
      <c r="J35" s="135"/>
    </row>
    <row r="36" spans="1:10" ht="15" customHeight="1" x14ac:dyDescent="0.25">
      <c r="A36" s="135"/>
      <c r="I36" s="136"/>
      <c r="J36" s="135"/>
    </row>
    <row r="37" spans="1:10" ht="15" customHeight="1" x14ac:dyDescent="0.25">
      <c r="A37" s="135"/>
      <c r="I37" s="136"/>
      <c r="J37" s="135"/>
    </row>
    <row r="38" spans="1:10" ht="15" customHeight="1" x14ac:dyDescent="0.25">
      <c r="A38" s="135"/>
      <c r="I38" s="136"/>
      <c r="J38" s="135"/>
    </row>
    <row r="39" spans="1:10" ht="15" customHeight="1" x14ac:dyDescent="0.25">
      <c r="A39" s="135"/>
      <c r="I39" s="136"/>
      <c r="J39" s="135"/>
    </row>
    <row r="40" spans="1:10" ht="15" customHeight="1" x14ac:dyDescent="0.25">
      <c r="A40" s="135"/>
      <c r="I40" s="136"/>
      <c r="J40" s="135"/>
    </row>
    <row r="41" spans="1:10" ht="15" customHeight="1" x14ac:dyDescent="0.25">
      <c r="A41" s="135"/>
      <c r="I41" s="136"/>
      <c r="J41" s="135"/>
    </row>
    <row r="42" spans="1:10" ht="15" customHeight="1" x14ac:dyDescent="0.25">
      <c r="A42" s="135"/>
      <c r="I42" s="136"/>
      <c r="J42" s="135"/>
    </row>
    <row r="43" spans="1:10" ht="30" customHeight="1" x14ac:dyDescent="0.25">
      <c r="A43" s="332" t="str">
        <f>IPA!B10</f>
        <v>APPLICATION FOR PAYMENT NO. 12</v>
      </c>
      <c r="B43" s="333"/>
      <c r="C43" s="333"/>
      <c r="D43" s="333"/>
      <c r="E43" s="333"/>
      <c r="F43" s="333"/>
      <c r="G43" s="333"/>
      <c r="H43" s="333"/>
      <c r="I43" s="334"/>
      <c r="J43" s="135"/>
    </row>
    <row r="44" spans="1:10" ht="30" customHeight="1" x14ac:dyDescent="0.25">
      <c r="A44" s="135"/>
      <c r="B44" s="141"/>
      <c r="C44" s="138"/>
      <c r="D44" s="138"/>
      <c r="E44" s="138"/>
      <c r="F44" s="138"/>
      <c r="G44" s="138"/>
      <c r="H44" s="138"/>
      <c r="I44" s="139"/>
      <c r="J44" s="135"/>
    </row>
    <row r="45" spans="1:10" ht="15" customHeight="1" x14ac:dyDescent="0.25">
      <c r="A45" s="135"/>
      <c r="I45" s="136"/>
      <c r="J45" s="135"/>
    </row>
    <row r="46" spans="1:10" ht="15" customHeight="1" x14ac:dyDescent="0.25">
      <c r="A46" s="135"/>
      <c r="I46" s="136"/>
      <c r="J46" s="135"/>
    </row>
    <row r="47" spans="1:10" ht="15" customHeight="1" x14ac:dyDescent="0.25">
      <c r="A47" s="135"/>
      <c r="I47" s="136"/>
      <c r="J47" s="135"/>
    </row>
    <row r="48" spans="1:10" ht="15" customHeight="1" x14ac:dyDescent="0.25">
      <c r="A48" s="135"/>
      <c r="I48" s="136"/>
      <c r="J48" s="135"/>
    </row>
    <row r="49" spans="1:10" ht="15" customHeight="1" x14ac:dyDescent="0.25">
      <c r="A49" s="135"/>
      <c r="I49" s="136"/>
      <c r="J49" s="135"/>
    </row>
    <row r="50" spans="1:10" ht="15" customHeight="1" x14ac:dyDescent="0.25">
      <c r="A50" s="135"/>
      <c r="I50" s="136"/>
      <c r="J50" s="135"/>
    </row>
    <row r="51" spans="1:10" ht="15" customHeight="1" x14ac:dyDescent="0.25">
      <c r="A51" s="135"/>
      <c r="I51" s="136"/>
      <c r="J51" s="135"/>
    </row>
    <row r="52" spans="1:10" ht="15" customHeight="1" x14ac:dyDescent="0.25">
      <c r="A52" s="135"/>
      <c r="I52" s="136"/>
      <c r="J52" s="135"/>
    </row>
    <row r="53" spans="1:10" ht="15" customHeight="1" thickBot="1" x14ac:dyDescent="0.3">
      <c r="A53" s="142"/>
      <c r="B53" s="143"/>
      <c r="C53" s="143"/>
      <c r="D53" s="143"/>
      <c r="E53" s="143"/>
      <c r="F53" s="143"/>
      <c r="G53" s="143"/>
      <c r="H53" s="143"/>
      <c r="I53" s="144"/>
      <c r="J53" s="135"/>
    </row>
    <row r="54" spans="1:10" ht="15" customHeight="1" thickTop="1" x14ac:dyDescent="0.25">
      <c r="A54" s="132"/>
      <c r="B54" s="133"/>
      <c r="C54" s="133"/>
      <c r="D54" s="133"/>
      <c r="E54" s="133"/>
      <c r="F54" s="133"/>
      <c r="G54" s="133"/>
      <c r="H54" s="133"/>
      <c r="I54" s="134"/>
      <c r="J54" s="135"/>
    </row>
    <row r="55" spans="1:10" ht="15" customHeight="1" x14ac:dyDescent="0.25">
      <c r="A55" s="135"/>
      <c r="I55" s="136"/>
      <c r="J55" s="135"/>
    </row>
    <row r="56" spans="1:10" ht="15" customHeight="1" x14ac:dyDescent="0.25">
      <c r="A56" s="135"/>
      <c r="I56" s="136"/>
      <c r="J56" s="135"/>
    </row>
    <row r="57" spans="1:10" ht="15" customHeight="1" x14ac:dyDescent="0.25">
      <c r="A57" s="135"/>
      <c r="I57" s="136"/>
      <c r="J57" s="135"/>
    </row>
    <row r="58" spans="1:10" ht="15" customHeight="1" x14ac:dyDescent="0.25">
      <c r="A58" s="135"/>
      <c r="I58" s="136"/>
      <c r="J58" s="135"/>
    </row>
    <row r="59" spans="1:10" ht="15" customHeight="1" x14ac:dyDescent="0.25">
      <c r="A59" s="135"/>
      <c r="I59" s="136"/>
      <c r="J59" s="135"/>
    </row>
    <row r="60" spans="1:10" ht="15" customHeight="1" x14ac:dyDescent="0.25">
      <c r="A60" s="135"/>
      <c r="I60" s="136"/>
      <c r="J60" s="135"/>
    </row>
    <row r="61" spans="1:10" ht="15" customHeight="1" x14ac:dyDescent="0.25">
      <c r="A61" s="135"/>
      <c r="I61" s="136"/>
      <c r="J61" s="135"/>
    </row>
    <row r="62" spans="1:10" ht="30" customHeight="1" x14ac:dyDescent="0.25">
      <c r="A62" s="323" t="str">
        <f>A11</f>
        <v>201A22002 - DORCHESTER HOTEL AND RESIDENCES</v>
      </c>
      <c r="B62" s="324"/>
      <c r="C62" s="324"/>
      <c r="D62" s="324"/>
      <c r="E62" s="324"/>
      <c r="F62" s="324"/>
      <c r="G62" s="324"/>
      <c r="H62" s="324"/>
      <c r="I62" s="325"/>
      <c r="J62" s="135"/>
    </row>
    <row r="63" spans="1:10" ht="15" customHeight="1" x14ac:dyDescent="0.25">
      <c r="A63" s="135"/>
      <c r="B63" s="137"/>
      <c r="C63" s="138"/>
      <c r="D63" s="138"/>
      <c r="E63" s="138"/>
      <c r="F63" s="138"/>
      <c r="G63" s="138"/>
      <c r="H63" s="138"/>
      <c r="I63" s="139"/>
      <c r="J63" s="135"/>
    </row>
    <row r="64" spans="1:10" ht="33" customHeight="1" x14ac:dyDescent="0.25">
      <c r="A64" s="335" t="str">
        <f>A43</f>
        <v>APPLICATION FOR PAYMENT NO. 12</v>
      </c>
      <c r="B64" s="336"/>
      <c r="C64" s="336"/>
      <c r="D64" s="336"/>
      <c r="E64" s="336"/>
      <c r="F64" s="336"/>
      <c r="G64" s="336"/>
      <c r="H64" s="336"/>
      <c r="I64" s="337"/>
      <c r="J64" s="135"/>
    </row>
    <row r="65" spans="1:10" ht="15" customHeight="1" x14ac:dyDescent="0.25">
      <c r="A65" s="135"/>
      <c r="I65" s="136"/>
      <c r="J65" s="135"/>
    </row>
    <row r="66" spans="1:10" ht="15" customHeight="1" x14ac:dyDescent="0.25">
      <c r="A66" s="135"/>
      <c r="I66" s="136"/>
      <c r="J66" s="135"/>
    </row>
    <row r="67" spans="1:10" ht="46.9" customHeight="1" x14ac:dyDescent="0.25">
      <c r="A67" s="135"/>
      <c r="B67" s="338" t="s">
        <v>74</v>
      </c>
      <c r="C67" s="338"/>
      <c r="D67" s="339" t="s">
        <v>75</v>
      </c>
      <c r="E67" s="339"/>
      <c r="F67" s="339"/>
      <c r="G67" s="339"/>
      <c r="H67" s="339"/>
      <c r="I67" s="340"/>
      <c r="J67" s="135"/>
    </row>
    <row r="68" spans="1:10" ht="46.9" customHeight="1" x14ac:dyDescent="0.25">
      <c r="A68" s="135"/>
      <c r="B68" s="338" t="s">
        <v>76</v>
      </c>
      <c r="C68" s="338"/>
      <c r="D68" s="339" t="s">
        <v>77</v>
      </c>
      <c r="E68" s="339"/>
      <c r="F68" s="339"/>
      <c r="G68" s="339"/>
      <c r="H68" s="339"/>
      <c r="I68" s="340"/>
      <c r="J68" s="135"/>
    </row>
    <row r="69" spans="1:10" ht="46.9" customHeight="1" x14ac:dyDescent="0.25">
      <c r="A69" s="135"/>
      <c r="B69" s="338" t="s">
        <v>78</v>
      </c>
      <c r="C69" s="338"/>
      <c r="D69" s="339" t="s">
        <v>79</v>
      </c>
      <c r="E69" s="339"/>
      <c r="F69" s="339"/>
      <c r="G69" s="339"/>
      <c r="H69" s="339"/>
      <c r="I69" s="340"/>
      <c r="J69" s="135"/>
    </row>
    <row r="70" spans="1:10" ht="46.9" customHeight="1" x14ac:dyDescent="0.25">
      <c r="A70" s="135"/>
      <c r="B70" s="338" t="s">
        <v>80</v>
      </c>
      <c r="C70" s="338"/>
      <c r="D70" s="339" t="s">
        <v>81</v>
      </c>
      <c r="E70" s="339"/>
      <c r="F70" s="339"/>
      <c r="G70" s="339"/>
      <c r="H70" s="339"/>
      <c r="I70" s="340"/>
      <c r="J70" s="135"/>
    </row>
    <row r="71" spans="1:10" ht="46.9" customHeight="1" x14ac:dyDescent="0.25">
      <c r="A71" s="135"/>
      <c r="B71" s="338" t="s">
        <v>82</v>
      </c>
      <c r="C71" s="338"/>
      <c r="D71" s="339" t="s">
        <v>83</v>
      </c>
      <c r="E71" s="339"/>
      <c r="F71" s="339"/>
      <c r="G71" s="339"/>
      <c r="H71" s="339"/>
      <c r="I71" s="340"/>
      <c r="J71" s="135"/>
    </row>
    <row r="72" spans="1:10" ht="46.9" customHeight="1" x14ac:dyDescent="0.25">
      <c r="A72" s="135"/>
      <c r="B72" s="338" t="s">
        <v>84</v>
      </c>
      <c r="C72" s="338"/>
      <c r="D72" s="339" t="s">
        <v>85</v>
      </c>
      <c r="E72" s="339"/>
      <c r="F72" s="339"/>
      <c r="G72" s="339"/>
      <c r="H72" s="339"/>
      <c r="I72" s="340"/>
      <c r="J72" s="135"/>
    </row>
    <row r="73" spans="1:10" ht="46.9" customHeight="1" x14ac:dyDescent="0.25">
      <c r="A73" s="135"/>
      <c r="B73" s="338" t="s">
        <v>86</v>
      </c>
      <c r="C73" s="338"/>
      <c r="D73" s="339" t="s">
        <v>87</v>
      </c>
      <c r="E73" s="339"/>
      <c r="F73" s="339"/>
      <c r="G73" s="339"/>
      <c r="H73" s="339"/>
      <c r="I73" s="340"/>
      <c r="J73" s="135"/>
    </row>
    <row r="74" spans="1:10" ht="46.9" customHeight="1" x14ac:dyDescent="0.25">
      <c r="A74" s="135"/>
      <c r="B74" s="338" t="s">
        <v>88</v>
      </c>
      <c r="C74" s="338"/>
      <c r="D74" s="339" t="s">
        <v>89</v>
      </c>
      <c r="E74" s="339"/>
      <c r="F74" s="339"/>
      <c r="G74" s="339"/>
      <c r="H74" s="339"/>
      <c r="I74" s="340"/>
      <c r="J74" s="135"/>
    </row>
    <row r="75" spans="1:10" ht="46.9" customHeight="1" x14ac:dyDescent="0.25">
      <c r="A75" s="135"/>
      <c r="B75" s="338" t="s">
        <v>90</v>
      </c>
      <c r="C75" s="338"/>
      <c r="D75" s="339" t="s">
        <v>91</v>
      </c>
      <c r="E75" s="339"/>
      <c r="F75" s="339"/>
      <c r="G75" s="339"/>
      <c r="H75" s="339"/>
      <c r="I75" s="340"/>
      <c r="J75" s="135"/>
    </row>
    <row r="76" spans="1:10" ht="39.6" customHeight="1" x14ac:dyDescent="0.25">
      <c r="A76" s="135"/>
      <c r="B76" s="338" t="s">
        <v>92</v>
      </c>
      <c r="C76" s="338"/>
      <c r="D76" s="339" t="s">
        <v>93</v>
      </c>
      <c r="E76" s="339"/>
      <c r="F76" s="339"/>
      <c r="G76" s="339"/>
      <c r="H76" s="339"/>
      <c r="I76" s="340"/>
      <c r="J76" s="135"/>
    </row>
    <row r="77" spans="1:10" ht="46.9" customHeight="1" x14ac:dyDescent="0.25">
      <c r="A77" s="135"/>
      <c r="B77" s="338" t="s">
        <v>1300</v>
      </c>
      <c r="C77" s="338"/>
      <c r="D77" s="339" t="s">
        <v>1301</v>
      </c>
      <c r="E77" s="339"/>
      <c r="F77" s="339"/>
      <c r="G77" s="339"/>
      <c r="H77" s="339"/>
      <c r="I77" s="340"/>
      <c r="J77" s="135"/>
    </row>
    <row r="78" spans="1:10" ht="15" customHeight="1" x14ac:dyDescent="0.25">
      <c r="A78" s="135"/>
      <c r="I78" s="136"/>
      <c r="J78" s="135"/>
    </row>
    <row r="79" spans="1:10" ht="30" customHeight="1" x14ac:dyDescent="0.25">
      <c r="A79" s="145"/>
      <c r="B79" s="137"/>
      <c r="C79" s="137"/>
      <c r="D79" s="137"/>
      <c r="E79" s="137"/>
      <c r="F79" s="137"/>
      <c r="G79" s="137"/>
      <c r="H79" s="137"/>
      <c r="I79" s="146"/>
      <c r="J79" s="135"/>
    </row>
    <row r="80" spans="1:10" ht="30" customHeight="1" x14ac:dyDescent="0.25">
      <c r="A80" s="145"/>
      <c r="B80" s="137"/>
      <c r="C80" s="137"/>
      <c r="D80" s="137"/>
      <c r="E80" s="137"/>
      <c r="F80" s="137"/>
      <c r="G80" s="137"/>
      <c r="H80" s="137"/>
      <c r="I80" s="146"/>
      <c r="J80" s="135"/>
    </row>
    <row r="81" spans="1:10" ht="30" customHeight="1" x14ac:dyDescent="0.25">
      <c r="A81" s="145"/>
      <c r="B81" s="137"/>
      <c r="C81" s="137"/>
      <c r="D81" s="137"/>
      <c r="E81" s="137"/>
      <c r="F81" s="137"/>
      <c r="G81" s="137"/>
      <c r="H81" s="137"/>
      <c r="I81" s="146"/>
      <c r="J81" s="135"/>
    </row>
    <row r="82" spans="1:10" ht="15" customHeight="1" x14ac:dyDescent="0.25">
      <c r="A82" s="135"/>
      <c r="I82" s="136"/>
      <c r="J82" s="135"/>
    </row>
    <row r="83" spans="1:10" ht="15" customHeight="1" x14ac:dyDescent="0.25">
      <c r="A83" s="135"/>
      <c r="I83" s="136"/>
      <c r="J83" s="135"/>
    </row>
    <row r="84" spans="1:10" ht="15" customHeight="1" x14ac:dyDescent="0.25">
      <c r="A84" s="135"/>
      <c r="I84" s="136"/>
      <c r="J84" s="135"/>
    </row>
    <row r="85" spans="1:10" ht="15.75" thickBot="1" x14ac:dyDescent="0.3">
      <c r="A85" s="142"/>
      <c r="B85" s="143"/>
      <c r="C85" s="143"/>
      <c r="D85" s="143"/>
      <c r="E85" s="143"/>
      <c r="F85" s="143"/>
      <c r="G85" s="143"/>
      <c r="H85" s="143"/>
      <c r="I85" s="144"/>
      <c r="J85" s="135"/>
    </row>
    <row r="86" spans="1:10" ht="15.75" thickTop="1" x14ac:dyDescent="0.25">
      <c r="A86" s="132"/>
      <c r="B86" s="133"/>
      <c r="C86" s="133"/>
      <c r="D86" s="133"/>
      <c r="E86" s="133"/>
      <c r="F86" s="133"/>
      <c r="G86" s="133"/>
      <c r="H86" s="133"/>
      <c r="I86" s="134"/>
    </row>
    <row r="87" spans="1:10" x14ac:dyDescent="0.25">
      <c r="A87" s="135"/>
      <c r="I87" s="136"/>
    </row>
    <row r="88" spans="1:10" x14ac:dyDescent="0.25">
      <c r="A88" s="135"/>
      <c r="I88" s="136"/>
    </row>
    <row r="89" spans="1:10" x14ac:dyDescent="0.25">
      <c r="A89" s="135"/>
      <c r="I89" s="136"/>
    </row>
    <row r="90" spans="1:10" x14ac:dyDescent="0.25">
      <c r="A90" s="135"/>
      <c r="I90" s="136"/>
    </row>
    <row r="91" spans="1:10" x14ac:dyDescent="0.25">
      <c r="A91" s="135"/>
      <c r="I91" s="136"/>
    </row>
    <row r="92" spans="1:10" ht="27.75" x14ac:dyDescent="0.25">
      <c r="A92" s="323" t="str">
        <f>A62</f>
        <v>201A22002 - DORCHESTER HOTEL AND RESIDENCES</v>
      </c>
      <c r="B92" s="324"/>
      <c r="C92" s="324"/>
      <c r="D92" s="324"/>
      <c r="E92" s="324"/>
      <c r="F92" s="324"/>
      <c r="G92" s="324"/>
      <c r="H92" s="324"/>
      <c r="I92" s="325"/>
    </row>
    <row r="93" spans="1:10" ht="27.75" x14ac:dyDescent="0.25">
      <c r="A93" s="135"/>
      <c r="B93" s="137"/>
      <c r="C93" s="138"/>
      <c r="D93" s="138"/>
      <c r="E93" s="138"/>
      <c r="F93" s="138"/>
      <c r="G93" s="138"/>
      <c r="H93" s="138"/>
      <c r="I93" s="139"/>
    </row>
    <row r="94" spans="1:10" x14ac:dyDescent="0.25">
      <c r="A94" s="135"/>
      <c r="I94" s="136"/>
    </row>
    <row r="95" spans="1:10" x14ac:dyDescent="0.25">
      <c r="A95" s="135"/>
      <c r="I95" s="136"/>
    </row>
    <row r="96" spans="1:10" x14ac:dyDescent="0.25">
      <c r="A96" s="135"/>
      <c r="I96" s="136"/>
    </row>
    <row r="97" spans="1:9" ht="27.75" x14ac:dyDescent="0.25">
      <c r="A97" s="135"/>
      <c r="B97" s="147"/>
      <c r="C97" s="147"/>
      <c r="D97" s="148"/>
      <c r="E97" s="148"/>
      <c r="F97" s="148"/>
      <c r="G97" s="148"/>
      <c r="H97" s="148"/>
      <c r="I97" s="149"/>
    </row>
    <row r="98" spans="1:9" ht="27.75" x14ac:dyDescent="0.25">
      <c r="A98" s="135"/>
      <c r="B98" s="147"/>
      <c r="C98" s="147"/>
      <c r="D98" s="148"/>
      <c r="E98" s="148"/>
      <c r="F98" s="148"/>
      <c r="G98" s="148"/>
      <c r="H98" s="148"/>
      <c r="I98" s="149"/>
    </row>
    <row r="99" spans="1:9" ht="27.75" x14ac:dyDescent="0.25">
      <c r="A99" s="135"/>
      <c r="B99" s="147"/>
      <c r="C99" s="147"/>
      <c r="D99" s="148"/>
      <c r="E99" s="148"/>
      <c r="F99" s="148"/>
      <c r="G99" s="148"/>
      <c r="H99" s="148"/>
      <c r="I99" s="149"/>
    </row>
    <row r="100" spans="1:9" ht="27.75" x14ac:dyDescent="0.25">
      <c r="A100" s="135"/>
      <c r="B100" s="147"/>
      <c r="C100" s="147"/>
      <c r="D100" s="148"/>
      <c r="E100" s="148"/>
      <c r="F100" s="148"/>
      <c r="G100" s="148"/>
      <c r="H100" s="148"/>
      <c r="I100" s="149"/>
    </row>
    <row r="101" spans="1:9" ht="27.75" x14ac:dyDescent="0.25">
      <c r="A101" s="135"/>
      <c r="B101" s="150"/>
      <c r="C101" s="150"/>
      <c r="D101" s="151"/>
      <c r="E101" s="151"/>
      <c r="F101" s="151"/>
      <c r="G101" s="151"/>
      <c r="H101" s="151"/>
      <c r="I101" s="152"/>
    </row>
    <row r="102" spans="1:9" ht="27.75" x14ac:dyDescent="0.25">
      <c r="A102" s="135"/>
      <c r="B102" s="150"/>
      <c r="C102" s="150"/>
      <c r="D102" s="151"/>
      <c r="E102" s="151"/>
      <c r="F102" s="151"/>
      <c r="G102" s="151"/>
      <c r="H102" s="151"/>
      <c r="I102" s="152"/>
    </row>
    <row r="103" spans="1:9" ht="27.75" x14ac:dyDescent="0.25">
      <c r="A103" s="135"/>
      <c r="B103" s="150"/>
      <c r="C103" s="150"/>
      <c r="D103" s="151"/>
      <c r="E103" s="151"/>
      <c r="F103" s="151"/>
      <c r="G103" s="151"/>
      <c r="H103" s="151"/>
      <c r="I103" s="152"/>
    </row>
    <row r="104" spans="1:9" ht="27.75" x14ac:dyDescent="0.25">
      <c r="A104" s="135"/>
      <c r="B104" s="150"/>
      <c r="C104" s="150"/>
      <c r="D104" s="151"/>
      <c r="E104" s="151"/>
      <c r="F104" s="151"/>
      <c r="G104" s="151"/>
      <c r="H104" s="151"/>
      <c r="I104" s="152"/>
    </row>
    <row r="105" spans="1:9" ht="25.9" customHeight="1" x14ac:dyDescent="0.25">
      <c r="A105" s="326" t="s">
        <v>74</v>
      </c>
      <c r="B105" s="327"/>
      <c r="C105" s="327"/>
      <c r="D105" s="327"/>
      <c r="E105" s="327"/>
      <c r="F105" s="327"/>
      <c r="G105" s="327"/>
      <c r="H105" s="327"/>
      <c r="I105" s="328"/>
    </row>
    <row r="106" spans="1:9" ht="25.9" customHeight="1" x14ac:dyDescent="0.25">
      <c r="A106" s="329" t="s">
        <v>75</v>
      </c>
      <c r="B106" s="330"/>
      <c r="C106" s="330"/>
      <c r="D106" s="330"/>
      <c r="E106" s="330"/>
      <c r="F106" s="330"/>
      <c r="G106" s="330"/>
      <c r="H106" s="330"/>
      <c r="I106" s="331"/>
    </row>
    <row r="107" spans="1:9" ht="27.75" x14ac:dyDescent="0.25">
      <c r="A107" s="135"/>
      <c r="B107" s="150"/>
      <c r="C107" s="150"/>
      <c r="D107" s="151"/>
      <c r="E107" s="151"/>
      <c r="F107" s="151"/>
      <c r="G107" s="151"/>
      <c r="H107" s="151"/>
      <c r="I107" s="152"/>
    </row>
    <row r="108" spans="1:9" ht="27.75" x14ac:dyDescent="0.25">
      <c r="A108" s="135"/>
      <c r="B108" s="150"/>
      <c r="C108" s="150"/>
      <c r="D108" s="151"/>
      <c r="E108" s="151"/>
      <c r="F108" s="151"/>
      <c r="G108" s="151"/>
      <c r="H108" s="151"/>
      <c r="I108" s="152"/>
    </row>
    <row r="109" spans="1:9" ht="27.75" x14ac:dyDescent="0.25">
      <c r="A109" s="135"/>
      <c r="B109" s="150"/>
      <c r="C109" s="150"/>
      <c r="D109" s="151"/>
      <c r="E109" s="151"/>
      <c r="F109" s="151"/>
      <c r="G109" s="151"/>
      <c r="H109" s="151"/>
      <c r="I109" s="152"/>
    </row>
    <row r="110" spans="1:9" ht="27.75" x14ac:dyDescent="0.25">
      <c r="A110" s="135"/>
      <c r="B110" s="150"/>
      <c r="C110" s="150"/>
      <c r="D110" s="151"/>
      <c r="E110" s="151"/>
      <c r="F110" s="151"/>
      <c r="G110" s="151"/>
      <c r="H110" s="151"/>
      <c r="I110" s="152"/>
    </row>
    <row r="111" spans="1:9" ht="27.75" x14ac:dyDescent="0.25">
      <c r="A111" s="135"/>
      <c r="B111" s="150"/>
      <c r="C111" s="150"/>
      <c r="D111" s="151"/>
      <c r="E111" s="151"/>
      <c r="F111" s="151"/>
      <c r="G111" s="151"/>
      <c r="H111" s="151"/>
      <c r="I111" s="152"/>
    </row>
    <row r="112" spans="1:9" ht="27.75" x14ac:dyDescent="0.25">
      <c r="A112" s="135"/>
      <c r="B112" s="150"/>
      <c r="C112" s="150"/>
      <c r="D112" s="151"/>
      <c r="E112" s="151"/>
      <c r="F112" s="151"/>
      <c r="G112" s="151"/>
      <c r="H112" s="151"/>
      <c r="I112" s="152"/>
    </row>
    <row r="113" spans="1:9" ht="27.75" x14ac:dyDescent="0.25">
      <c r="A113" s="135"/>
      <c r="B113" s="150"/>
      <c r="C113" s="150"/>
      <c r="D113" s="151"/>
      <c r="E113" s="151"/>
      <c r="F113" s="151"/>
      <c r="G113" s="151"/>
      <c r="H113" s="151"/>
      <c r="I113" s="152"/>
    </row>
    <row r="114" spans="1:9" ht="27.75" x14ac:dyDescent="0.25">
      <c r="A114" s="135"/>
      <c r="B114" s="338"/>
      <c r="C114" s="338"/>
      <c r="D114" s="339"/>
      <c r="E114" s="339"/>
      <c r="F114" s="339"/>
      <c r="G114" s="339"/>
      <c r="H114" s="339"/>
      <c r="I114" s="340"/>
    </row>
    <row r="115" spans="1:9" ht="27.75" x14ac:dyDescent="0.25">
      <c r="A115" s="135"/>
      <c r="B115" s="338"/>
      <c r="C115" s="338"/>
      <c r="D115" s="339"/>
      <c r="E115" s="339"/>
      <c r="F115" s="339"/>
      <c r="G115" s="339"/>
      <c r="H115" s="339"/>
      <c r="I115" s="340"/>
    </row>
    <row r="116" spans="1:9" ht="27.75" x14ac:dyDescent="0.25">
      <c r="A116" s="135"/>
      <c r="B116" s="338"/>
      <c r="C116" s="338"/>
      <c r="D116" s="339"/>
      <c r="E116" s="339"/>
      <c r="F116" s="339"/>
      <c r="G116" s="339"/>
      <c r="H116" s="339"/>
      <c r="I116" s="340"/>
    </row>
    <row r="117" spans="1:9" x14ac:dyDescent="0.25">
      <c r="A117" s="135"/>
      <c r="I117" s="136"/>
    </row>
    <row r="118" spans="1:9" x14ac:dyDescent="0.25">
      <c r="A118" s="135"/>
      <c r="I118" s="136"/>
    </row>
    <row r="119" spans="1:9" ht="27.75" x14ac:dyDescent="0.25">
      <c r="A119" s="145"/>
      <c r="B119" s="137"/>
      <c r="C119" s="137"/>
      <c r="D119" s="137"/>
      <c r="E119" s="137"/>
      <c r="F119" s="137"/>
      <c r="G119" s="137"/>
      <c r="H119" s="137"/>
      <c r="I119" s="146"/>
    </row>
    <row r="120" spans="1:9" x14ac:dyDescent="0.25">
      <c r="A120" s="135"/>
      <c r="I120" s="136"/>
    </row>
    <row r="121" spans="1:9" x14ac:dyDescent="0.25">
      <c r="A121" s="135"/>
      <c r="I121" s="136"/>
    </row>
    <row r="122" spans="1:9" x14ac:dyDescent="0.25">
      <c r="A122" s="135"/>
      <c r="I122" s="136"/>
    </row>
    <row r="123" spans="1:9" ht="15.75" thickBot="1" x14ac:dyDescent="0.3">
      <c r="A123" s="142"/>
      <c r="B123" s="143"/>
      <c r="C123" s="143"/>
      <c r="D123" s="143"/>
      <c r="E123" s="143"/>
      <c r="F123" s="143"/>
      <c r="G123" s="143"/>
      <c r="H123" s="143"/>
      <c r="I123" s="144"/>
    </row>
    <row r="124" spans="1:9" ht="15.75" thickTop="1" x14ac:dyDescent="0.25">
      <c r="A124" s="132"/>
      <c r="B124" s="133"/>
      <c r="C124" s="133"/>
      <c r="D124" s="133"/>
      <c r="E124" s="133"/>
      <c r="F124" s="133"/>
      <c r="G124" s="133"/>
      <c r="H124" s="133"/>
      <c r="I124" s="134"/>
    </row>
    <row r="125" spans="1:9" x14ac:dyDescent="0.25">
      <c r="A125" s="135"/>
      <c r="I125" s="136"/>
    </row>
    <row r="126" spans="1:9" x14ac:dyDescent="0.25">
      <c r="A126" s="135"/>
      <c r="I126" s="136"/>
    </row>
    <row r="127" spans="1:9" x14ac:dyDescent="0.25">
      <c r="A127" s="135"/>
      <c r="I127" s="136"/>
    </row>
    <row r="128" spans="1:9" x14ac:dyDescent="0.25">
      <c r="A128" s="135"/>
      <c r="I128" s="136"/>
    </row>
    <row r="129" spans="1:9" x14ac:dyDescent="0.25">
      <c r="A129" s="135"/>
      <c r="I129" s="136"/>
    </row>
    <row r="130" spans="1:9" ht="27.75" x14ac:dyDescent="0.25">
      <c r="A130" s="323" t="str">
        <f>A92</f>
        <v>201A22002 - DORCHESTER HOTEL AND RESIDENCES</v>
      </c>
      <c r="B130" s="324"/>
      <c r="C130" s="324"/>
      <c r="D130" s="324"/>
      <c r="E130" s="324"/>
      <c r="F130" s="324"/>
      <c r="G130" s="324"/>
      <c r="H130" s="324"/>
      <c r="I130" s="325"/>
    </row>
    <row r="131" spans="1:9" ht="27.75" x14ac:dyDescent="0.25">
      <c r="A131" s="135"/>
      <c r="B131" s="137"/>
      <c r="C131" s="138"/>
      <c r="D131" s="138"/>
      <c r="E131" s="138"/>
      <c r="F131" s="138"/>
      <c r="G131" s="138"/>
      <c r="H131" s="138"/>
      <c r="I131" s="139"/>
    </row>
    <row r="132" spans="1:9" x14ac:dyDescent="0.25">
      <c r="A132" s="135"/>
      <c r="I132" s="136"/>
    </row>
    <row r="133" spans="1:9" x14ac:dyDescent="0.25">
      <c r="A133" s="135"/>
      <c r="I133" s="136"/>
    </row>
    <row r="134" spans="1:9" x14ac:dyDescent="0.25">
      <c r="A134" s="135"/>
      <c r="I134" s="136"/>
    </row>
    <row r="135" spans="1:9" ht="27.75" x14ac:dyDescent="0.25">
      <c r="A135" s="135"/>
      <c r="B135" s="147"/>
      <c r="C135" s="147"/>
      <c r="D135" s="148"/>
      <c r="E135" s="148"/>
      <c r="F135" s="148"/>
      <c r="G135" s="148"/>
      <c r="H135" s="148"/>
      <c r="I135" s="149"/>
    </row>
    <row r="136" spans="1:9" ht="27.75" x14ac:dyDescent="0.25">
      <c r="A136" s="135"/>
      <c r="B136" s="147"/>
      <c r="C136" s="147"/>
      <c r="D136" s="148"/>
      <c r="E136" s="148"/>
      <c r="F136" s="148"/>
      <c r="G136" s="148"/>
      <c r="H136" s="148"/>
      <c r="I136" s="149"/>
    </row>
    <row r="137" spans="1:9" ht="27.75" x14ac:dyDescent="0.25">
      <c r="A137" s="135"/>
      <c r="B137" s="147"/>
      <c r="C137" s="147"/>
      <c r="D137" s="148"/>
      <c r="E137" s="148"/>
      <c r="F137" s="148"/>
      <c r="G137" s="148"/>
      <c r="H137" s="148"/>
      <c r="I137" s="149"/>
    </row>
    <row r="138" spans="1:9" ht="27.75" x14ac:dyDescent="0.25">
      <c r="A138" s="135"/>
      <c r="B138" s="147"/>
      <c r="C138" s="147"/>
      <c r="D138" s="148"/>
      <c r="E138" s="148"/>
      <c r="F138" s="148"/>
      <c r="G138" s="148"/>
      <c r="H138" s="148"/>
      <c r="I138" s="149"/>
    </row>
    <row r="139" spans="1:9" ht="27.75" x14ac:dyDescent="0.25">
      <c r="A139" s="135"/>
      <c r="B139" s="150"/>
      <c r="C139" s="150"/>
      <c r="D139" s="151"/>
      <c r="E139" s="151"/>
      <c r="F139" s="151"/>
      <c r="G139" s="151"/>
      <c r="H139" s="151"/>
      <c r="I139" s="152"/>
    </row>
    <row r="140" spans="1:9" ht="27.75" x14ac:dyDescent="0.25">
      <c r="A140" s="135"/>
      <c r="B140" s="150"/>
      <c r="C140" s="150"/>
      <c r="D140" s="151"/>
      <c r="E140" s="151"/>
      <c r="F140" s="151"/>
      <c r="G140" s="151"/>
      <c r="H140" s="151"/>
      <c r="I140" s="152"/>
    </row>
    <row r="141" spans="1:9" ht="27.75" x14ac:dyDescent="0.25">
      <c r="A141" s="135"/>
      <c r="B141" s="150"/>
      <c r="C141" s="150"/>
      <c r="D141" s="151"/>
      <c r="E141" s="151"/>
      <c r="F141" s="151"/>
      <c r="G141" s="151"/>
      <c r="H141" s="151"/>
      <c r="I141" s="152"/>
    </row>
    <row r="142" spans="1:9" ht="27.75" x14ac:dyDescent="0.25">
      <c r="A142" s="135"/>
      <c r="B142" s="150"/>
      <c r="C142" s="150"/>
      <c r="D142" s="151"/>
      <c r="E142" s="151"/>
      <c r="F142" s="151"/>
      <c r="G142" s="151"/>
      <c r="H142" s="151"/>
      <c r="I142" s="152"/>
    </row>
    <row r="143" spans="1:9" ht="27.75" x14ac:dyDescent="0.25">
      <c r="A143" s="326" t="s">
        <v>76</v>
      </c>
      <c r="B143" s="327"/>
      <c r="C143" s="327"/>
      <c r="D143" s="327"/>
      <c r="E143" s="327"/>
      <c r="F143" s="327"/>
      <c r="G143" s="327"/>
      <c r="H143" s="327"/>
      <c r="I143" s="328"/>
    </row>
    <row r="144" spans="1:9" ht="27.75" x14ac:dyDescent="0.25">
      <c r="A144" s="329" t="s">
        <v>77</v>
      </c>
      <c r="B144" s="330"/>
      <c r="C144" s="330"/>
      <c r="D144" s="330"/>
      <c r="E144" s="330"/>
      <c r="F144" s="330"/>
      <c r="G144" s="330"/>
      <c r="H144" s="330"/>
      <c r="I144" s="331"/>
    </row>
    <row r="145" spans="1:9" ht="27.75" x14ac:dyDescent="0.25">
      <c r="A145" s="135"/>
      <c r="B145" s="150"/>
      <c r="C145" s="150"/>
      <c r="D145" s="151"/>
      <c r="E145" s="151"/>
      <c r="F145" s="151"/>
      <c r="G145" s="151"/>
      <c r="H145" s="151"/>
      <c r="I145" s="152"/>
    </row>
    <row r="146" spans="1:9" ht="27.75" x14ac:dyDescent="0.25">
      <c r="A146" s="135"/>
      <c r="B146" s="150"/>
      <c r="C146" s="150"/>
      <c r="D146" s="151"/>
      <c r="E146" s="151"/>
      <c r="F146" s="151"/>
      <c r="G146" s="151"/>
      <c r="H146" s="151"/>
      <c r="I146" s="152"/>
    </row>
    <row r="147" spans="1:9" ht="27.75" x14ac:dyDescent="0.25">
      <c r="A147" s="135"/>
      <c r="B147" s="150"/>
      <c r="C147" s="150"/>
      <c r="D147" s="151"/>
      <c r="E147" s="151"/>
      <c r="F147" s="151"/>
      <c r="G147" s="151"/>
      <c r="H147" s="151"/>
      <c r="I147" s="152"/>
    </row>
    <row r="148" spans="1:9" ht="27.75" x14ac:dyDescent="0.25">
      <c r="A148" s="135"/>
      <c r="B148" s="150"/>
      <c r="C148" s="150"/>
      <c r="D148" s="151"/>
      <c r="E148" s="151"/>
      <c r="F148" s="151"/>
      <c r="G148" s="151"/>
      <c r="H148" s="151"/>
      <c r="I148" s="152"/>
    </row>
    <row r="149" spans="1:9" ht="27.75" x14ac:dyDescent="0.25">
      <c r="A149" s="135"/>
      <c r="B149" s="150"/>
      <c r="C149" s="150"/>
      <c r="D149" s="151"/>
      <c r="E149" s="151"/>
      <c r="F149" s="151"/>
      <c r="G149" s="151"/>
      <c r="H149" s="151"/>
      <c r="I149" s="152"/>
    </row>
    <row r="150" spans="1:9" ht="27.75" x14ac:dyDescent="0.25">
      <c r="A150" s="135"/>
      <c r="B150" s="150"/>
      <c r="C150" s="150"/>
      <c r="D150" s="151"/>
      <c r="E150" s="151"/>
      <c r="F150" s="151"/>
      <c r="G150" s="151"/>
      <c r="H150" s="151"/>
      <c r="I150" s="152"/>
    </row>
    <row r="151" spans="1:9" ht="27.75" x14ac:dyDescent="0.25">
      <c r="A151" s="135"/>
      <c r="B151" s="150"/>
      <c r="C151" s="150"/>
      <c r="D151" s="151"/>
      <c r="E151" s="151"/>
      <c r="F151" s="151"/>
      <c r="G151" s="151"/>
      <c r="H151" s="151"/>
      <c r="I151" s="152"/>
    </row>
    <row r="152" spans="1:9" ht="27.75" x14ac:dyDescent="0.25">
      <c r="A152" s="135"/>
      <c r="B152" s="147"/>
      <c r="C152" s="147"/>
      <c r="D152" s="148"/>
      <c r="E152" s="148"/>
      <c r="F152" s="148"/>
      <c r="G152" s="148"/>
      <c r="H152" s="148"/>
      <c r="I152" s="149"/>
    </row>
    <row r="153" spans="1:9" ht="27.75" x14ac:dyDescent="0.25">
      <c r="A153" s="135"/>
      <c r="B153" s="147"/>
      <c r="C153" s="147"/>
      <c r="D153" s="148"/>
      <c r="E153" s="148"/>
      <c r="F153" s="148"/>
      <c r="G153" s="148"/>
      <c r="H153" s="148"/>
      <c r="I153" s="149"/>
    </row>
    <row r="154" spans="1:9" ht="27.75" x14ac:dyDescent="0.25">
      <c r="A154" s="135"/>
      <c r="B154" s="147"/>
      <c r="C154" s="147"/>
      <c r="D154" s="148"/>
      <c r="E154" s="148"/>
      <c r="F154" s="148"/>
      <c r="G154" s="148"/>
      <c r="H154" s="148"/>
      <c r="I154" s="149"/>
    </row>
    <row r="155" spans="1:9" x14ac:dyDescent="0.25">
      <c r="A155" s="135"/>
      <c r="I155" s="136"/>
    </row>
    <row r="156" spans="1:9" x14ac:dyDescent="0.25">
      <c r="A156" s="135"/>
      <c r="I156" s="136"/>
    </row>
    <row r="157" spans="1:9" ht="27.75" x14ac:dyDescent="0.25">
      <c r="A157" s="145"/>
      <c r="B157" s="137"/>
      <c r="C157" s="137"/>
      <c r="D157" s="137"/>
      <c r="E157" s="137"/>
      <c r="F157" s="137"/>
      <c r="G157" s="137"/>
      <c r="H157" s="137"/>
      <c r="I157" s="146"/>
    </row>
    <row r="158" spans="1:9" x14ac:dyDescent="0.25">
      <c r="A158" s="135"/>
      <c r="I158" s="136"/>
    </row>
    <row r="159" spans="1:9" x14ac:dyDescent="0.25">
      <c r="A159" s="135"/>
      <c r="I159" s="136"/>
    </row>
    <row r="160" spans="1:9" x14ac:dyDescent="0.25">
      <c r="A160" s="135"/>
      <c r="I160" s="136"/>
    </row>
    <row r="161" spans="1:9" ht="15.75" thickBot="1" x14ac:dyDescent="0.3">
      <c r="A161" s="142"/>
      <c r="B161" s="143"/>
      <c r="C161" s="143"/>
      <c r="D161" s="143"/>
      <c r="E161" s="143"/>
      <c r="F161" s="143"/>
      <c r="G161" s="143"/>
      <c r="H161" s="143"/>
      <c r="I161" s="144"/>
    </row>
    <row r="162" spans="1:9" ht="15.75" thickTop="1" x14ac:dyDescent="0.25">
      <c r="A162" s="132"/>
      <c r="B162" s="133"/>
      <c r="C162" s="133"/>
      <c r="D162" s="133"/>
      <c r="E162" s="133"/>
      <c r="F162" s="133"/>
      <c r="G162" s="133"/>
      <c r="H162" s="133"/>
      <c r="I162" s="134"/>
    </row>
    <row r="163" spans="1:9" x14ac:dyDescent="0.25">
      <c r="A163" s="135"/>
      <c r="I163" s="136"/>
    </row>
    <row r="164" spans="1:9" x14ac:dyDescent="0.25">
      <c r="A164" s="135"/>
      <c r="I164" s="136"/>
    </row>
    <row r="165" spans="1:9" x14ac:dyDescent="0.25">
      <c r="A165" s="135"/>
      <c r="I165" s="136"/>
    </row>
    <row r="166" spans="1:9" x14ac:dyDescent="0.25">
      <c r="A166" s="135"/>
      <c r="I166" s="136"/>
    </row>
    <row r="167" spans="1:9" x14ac:dyDescent="0.25">
      <c r="A167" s="135"/>
      <c r="I167" s="136"/>
    </row>
    <row r="168" spans="1:9" ht="27.75" x14ac:dyDescent="0.25">
      <c r="A168" s="323" t="str">
        <f>A130</f>
        <v>201A22002 - DORCHESTER HOTEL AND RESIDENCES</v>
      </c>
      <c r="B168" s="324"/>
      <c r="C168" s="324"/>
      <c r="D168" s="324"/>
      <c r="E168" s="324"/>
      <c r="F168" s="324"/>
      <c r="G168" s="324"/>
      <c r="H168" s="324"/>
      <c r="I168" s="325"/>
    </row>
    <row r="169" spans="1:9" ht="27.75" x14ac:dyDescent="0.25">
      <c r="A169" s="135"/>
      <c r="B169" s="137"/>
      <c r="C169" s="138"/>
      <c r="D169" s="138"/>
      <c r="E169" s="138"/>
      <c r="F169" s="138"/>
      <c r="G169" s="138"/>
      <c r="H169" s="138"/>
      <c r="I169" s="139"/>
    </row>
    <row r="170" spans="1:9" x14ac:dyDescent="0.25">
      <c r="A170" s="135"/>
      <c r="I170" s="136"/>
    </row>
    <row r="171" spans="1:9" x14ac:dyDescent="0.25">
      <c r="A171" s="135"/>
      <c r="I171" s="136"/>
    </row>
    <row r="172" spans="1:9" x14ac:dyDescent="0.25">
      <c r="A172" s="135"/>
      <c r="I172" s="136"/>
    </row>
    <row r="173" spans="1:9" ht="27.75" x14ac:dyDescent="0.25">
      <c r="A173" s="135"/>
      <c r="B173" s="147"/>
      <c r="C173" s="147"/>
      <c r="D173" s="148"/>
      <c r="E173" s="148"/>
      <c r="F173" s="148"/>
      <c r="G173" s="148"/>
      <c r="H173" s="148"/>
      <c r="I173" s="149"/>
    </row>
    <row r="174" spans="1:9" ht="27.75" x14ac:dyDescent="0.25">
      <c r="A174" s="135"/>
      <c r="B174" s="147"/>
      <c r="C174" s="147"/>
      <c r="D174" s="148"/>
      <c r="E174" s="148"/>
      <c r="F174" s="148"/>
      <c r="G174" s="148"/>
      <c r="H174" s="148"/>
      <c r="I174" s="149"/>
    </row>
    <row r="175" spans="1:9" ht="27.75" x14ac:dyDescent="0.25">
      <c r="A175" s="135"/>
      <c r="B175" s="147"/>
      <c r="C175" s="147"/>
      <c r="D175" s="148"/>
      <c r="E175" s="148"/>
      <c r="F175" s="148"/>
      <c r="G175" s="148"/>
      <c r="H175" s="148"/>
      <c r="I175" s="149"/>
    </row>
    <row r="176" spans="1:9" ht="27.75" x14ac:dyDescent="0.25">
      <c r="A176" s="135"/>
      <c r="B176" s="147"/>
      <c r="C176" s="147"/>
      <c r="D176" s="148"/>
      <c r="E176" s="148"/>
      <c r="F176" s="148"/>
      <c r="G176" s="148"/>
      <c r="H176" s="148"/>
      <c r="I176" s="149"/>
    </row>
    <row r="177" spans="1:9" ht="27.75" x14ac:dyDescent="0.25">
      <c r="A177" s="135"/>
      <c r="B177" s="150"/>
      <c r="C177" s="150"/>
      <c r="D177" s="151"/>
      <c r="E177" s="151"/>
      <c r="F177" s="151"/>
      <c r="G177" s="151"/>
      <c r="H177" s="151"/>
      <c r="I177" s="152"/>
    </row>
    <row r="178" spans="1:9" ht="27.75" x14ac:dyDescent="0.25">
      <c r="A178" s="135"/>
      <c r="B178" s="150"/>
      <c r="C178" s="150"/>
      <c r="D178" s="151"/>
      <c r="E178" s="151"/>
      <c r="F178" s="151"/>
      <c r="G178" s="151"/>
      <c r="H178" s="151"/>
      <c r="I178" s="152"/>
    </row>
    <row r="179" spans="1:9" ht="27.75" x14ac:dyDescent="0.25">
      <c r="A179" s="135"/>
      <c r="B179" s="150"/>
      <c r="C179" s="150"/>
      <c r="D179" s="151"/>
      <c r="E179" s="151"/>
      <c r="F179" s="151"/>
      <c r="G179" s="151"/>
      <c r="H179" s="151"/>
      <c r="I179" s="152"/>
    </row>
    <row r="180" spans="1:9" ht="27.75" x14ac:dyDescent="0.25">
      <c r="A180" s="135"/>
      <c r="B180" s="150"/>
      <c r="C180" s="150"/>
      <c r="D180" s="151"/>
      <c r="E180" s="151"/>
      <c r="F180" s="151"/>
      <c r="G180" s="151"/>
      <c r="H180" s="151"/>
      <c r="I180" s="152"/>
    </row>
    <row r="181" spans="1:9" ht="27.75" x14ac:dyDescent="0.25">
      <c r="A181" s="326" t="s">
        <v>78</v>
      </c>
      <c r="B181" s="327"/>
      <c r="C181" s="327"/>
      <c r="D181" s="327"/>
      <c r="E181" s="327"/>
      <c r="F181" s="327"/>
      <c r="G181" s="327"/>
      <c r="H181" s="327"/>
      <c r="I181" s="328"/>
    </row>
    <row r="182" spans="1:9" ht="27.75" x14ac:dyDescent="0.25">
      <c r="A182" s="329" t="s">
        <v>79</v>
      </c>
      <c r="B182" s="330"/>
      <c r="C182" s="330"/>
      <c r="D182" s="330"/>
      <c r="E182" s="330"/>
      <c r="F182" s="330"/>
      <c r="G182" s="330"/>
      <c r="H182" s="330"/>
      <c r="I182" s="331"/>
    </row>
    <row r="183" spans="1:9" ht="27.75" x14ac:dyDescent="0.25">
      <c r="A183" s="135"/>
      <c r="B183" s="150"/>
      <c r="C183" s="150"/>
      <c r="D183" s="151"/>
      <c r="E183" s="151"/>
      <c r="F183" s="151"/>
      <c r="G183" s="151"/>
      <c r="H183" s="151"/>
      <c r="I183" s="152"/>
    </row>
    <row r="184" spans="1:9" ht="27.75" x14ac:dyDescent="0.25">
      <c r="A184" s="135"/>
      <c r="B184" s="150"/>
      <c r="C184" s="150"/>
      <c r="D184" s="151"/>
      <c r="E184" s="151"/>
      <c r="F184" s="151"/>
      <c r="G184" s="151"/>
      <c r="H184" s="151"/>
      <c r="I184" s="152"/>
    </row>
    <row r="185" spans="1:9" ht="27.75" x14ac:dyDescent="0.25">
      <c r="A185" s="135"/>
      <c r="B185" s="150"/>
      <c r="C185" s="150"/>
      <c r="D185" s="151"/>
      <c r="E185" s="151"/>
      <c r="F185" s="151"/>
      <c r="G185" s="151"/>
      <c r="H185" s="151"/>
      <c r="I185" s="152"/>
    </row>
    <row r="186" spans="1:9" ht="27.75" x14ac:dyDescent="0.25">
      <c r="A186" s="135"/>
      <c r="B186" s="150"/>
      <c r="C186" s="150"/>
      <c r="D186" s="151"/>
      <c r="E186" s="151"/>
      <c r="F186" s="151"/>
      <c r="G186" s="151"/>
      <c r="H186" s="151"/>
      <c r="I186" s="152"/>
    </row>
    <row r="187" spans="1:9" ht="27.75" x14ac:dyDescent="0.25">
      <c r="A187" s="135"/>
      <c r="B187" s="150"/>
      <c r="C187" s="150"/>
      <c r="D187" s="151"/>
      <c r="E187" s="151"/>
      <c r="F187" s="151"/>
      <c r="G187" s="151"/>
      <c r="H187" s="151"/>
      <c r="I187" s="152"/>
    </row>
    <row r="188" spans="1:9" ht="27.75" x14ac:dyDescent="0.25">
      <c r="A188" s="135"/>
      <c r="B188" s="150"/>
      <c r="C188" s="150"/>
      <c r="D188" s="151"/>
      <c r="E188" s="151"/>
      <c r="F188" s="151"/>
      <c r="G188" s="151"/>
      <c r="H188" s="151"/>
      <c r="I188" s="152"/>
    </row>
    <row r="189" spans="1:9" ht="27.75" x14ac:dyDescent="0.25">
      <c r="A189" s="135"/>
      <c r="B189" s="150"/>
      <c r="C189" s="150"/>
      <c r="D189" s="151"/>
      <c r="E189" s="151"/>
      <c r="F189" s="151"/>
      <c r="G189" s="151"/>
      <c r="H189" s="151"/>
      <c r="I189" s="152"/>
    </row>
    <row r="190" spans="1:9" ht="27.75" x14ac:dyDescent="0.25">
      <c r="A190" s="135"/>
      <c r="B190" s="147"/>
      <c r="C190" s="147"/>
      <c r="D190" s="148"/>
      <c r="E190" s="148"/>
      <c r="F190" s="148"/>
      <c r="G190" s="148"/>
      <c r="H190" s="148"/>
      <c r="I190" s="149"/>
    </row>
    <row r="191" spans="1:9" ht="27.75" x14ac:dyDescent="0.25">
      <c r="A191" s="135"/>
      <c r="B191" s="147"/>
      <c r="C191" s="147"/>
      <c r="D191" s="148"/>
      <c r="E191" s="148"/>
      <c r="F191" s="148"/>
      <c r="G191" s="148"/>
      <c r="H191" s="148"/>
      <c r="I191" s="149"/>
    </row>
    <row r="192" spans="1:9" ht="27.75" x14ac:dyDescent="0.25">
      <c r="A192" s="135"/>
      <c r="B192" s="147"/>
      <c r="C192" s="147"/>
      <c r="D192" s="148"/>
      <c r="E192" s="148"/>
      <c r="F192" s="148"/>
      <c r="G192" s="148"/>
      <c r="H192" s="148"/>
      <c r="I192" s="149"/>
    </row>
    <row r="193" spans="1:9" x14ac:dyDescent="0.25">
      <c r="A193" s="135"/>
      <c r="I193" s="136"/>
    </row>
    <row r="194" spans="1:9" x14ac:dyDescent="0.25">
      <c r="A194" s="135"/>
      <c r="I194" s="136"/>
    </row>
    <row r="195" spans="1:9" ht="27.75" x14ac:dyDescent="0.25">
      <c r="A195" s="145"/>
      <c r="B195" s="137"/>
      <c r="C195" s="137"/>
      <c r="D195" s="137"/>
      <c r="E195" s="137"/>
      <c r="F195" s="137"/>
      <c r="G195" s="137"/>
      <c r="H195" s="137"/>
      <c r="I195" s="146"/>
    </row>
    <row r="196" spans="1:9" x14ac:dyDescent="0.25">
      <c r="A196" s="135"/>
      <c r="I196" s="136"/>
    </row>
    <row r="197" spans="1:9" x14ac:dyDescent="0.25">
      <c r="A197" s="135"/>
      <c r="I197" s="136"/>
    </row>
    <row r="198" spans="1:9" x14ac:dyDescent="0.25">
      <c r="A198" s="135"/>
      <c r="I198" s="136"/>
    </row>
    <row r="199" spans="1:9" ht="15.75" thickBot="1" x14ac:dyDescent="0.3">
      <c r="A199" s="142"/>
      <c r="B199" s="143"/>
      <c r="C199" s="143"/>
      <c r="D199" s="143"/>
      <c r="E199" s="143"/>
      <c r="F199" s="143"/>
      <c r="G199" s="143"/>
      <c r="H199" s="143"/>
      <c r="I199" s="144"/>
    </row>
    <row r="200" spans="1:9" ht="15.75" thickTop="1" x14ac:dyDescent="0.25">
      <c r="A200" s="132"/>
      <c r="B200" s="133"/>
      <c r="C200" s="133"/>
      <c r="D200" s="133"/>
      <c r="E200" s="133"/>
      <c r="F200" s="133"/>
      <c r="G200" s="133"/>
      <c r="H200" s="133"/>
      <c r="I200" s="134"/>
    </row>
    <row r="201" spans="1:9" x14ac:dyDescent="0.25">
      <c r="A201" s="135"/>
      <c r="I201" s="136"/>
    </row>
    <row r="202" spans="1:9" x14ac:dyDescent="0.25">
      <c r="A202" s="135"/>
      <c r="I202" s="136"/>
    </row>
    <row r="203" spans="1:9" x14ac:dyDescent="0.25">
      <c r="A203" s="135"/>
      <c r="I203" s="136"/>
    </row>
    <row r="204" spans="1:9" x14ac:dyDescent="0.25">
      <c r="A204" s="135"/>
      <c r="I204" s="136"/>
    </row>
    <row r="205" spans="1:9" x14ac:dyDescent="0.25">
      <c r="A205" s="135"/>
      <c r="I205" s="136"/>
    </row>
    <row r="206" spans="1:9" ht="27.75" x14ac:dyDescent="0.25">
      <c r="A206" s="323" t="str">
        <f>A168</f>
        <v>201A22002 - DORCHESTER HOTEL AND RESIDENCES</v>
      </c>
      <c r="B206" s="324"/>
      <c r="C206" s="324"/>
      <c r="D206" s="324"/>
      <c r="E206" s="324"/>
      <c r="F206" s="324"/>
      <c r="G206" s="324"/>
      <c r="H206" s="324"/>
      <c r="I206" s="325"/>
    </row>
    <row r="207" spans="1:9" ht="27.75" x14ac:dyDescent="0.25">
      <c r="A207" s="135"/>
      <c r="B207" s="137"/>
      <c r="C207" s="138"/>
      <c r="D207" s="138"/>
      <c r="E207" s="138"/>
      <c r="F207" s="138"/>
      <c r="G207" s="138"/>
      <c r="H207" s="138"/>
      <c r="I207" s="139"/>
    </row>
    <row r="208" spans="1:9" x14ac:dyDescent="0.25">
      <c r="A208" s="135"/>
      <c r="I208" s="136"/>
    </row>
    <row r="209" spans="1:9" x14ac:dyDescent="0.25">
      <c r="A209" s="135"/>
      <c r="I209" s="136"/>
    </row>
    <row r="210" spans="1:9" x14ac:dyDescent="0.25">
      <c r="A210" s="135"/>
      <c r="I210" s="136"/>
    </row>
    <row r="211" spans="1:9" ht="27.75" x14ac:dyDescent="0.25">
      <c r="A211" s="135"/>
      <c r="B211" s="147"/>
      <c r="C211" s="147"/>
      <c r="D211" s="148"/>
      <c r="E211" s="148"/>
      <c r="F211" s="148"/>
      <c r="G211" s="148"/>
      <c r="H211" s="148"/>
      <c r="I211" s="149"/>
    </row>
    <row r="212" spans="1:9" ht="27.75" x14ac:dyDescent="0.25">
      <c r="A212" s="135"/>
      <c r="B212" s="147"/>
      <c r="C212" s="147"/>
      <c r="D212" s="148"/>
      <c r="E212" s="148"/>
      <c r="F212" s="148"/>
      <c r="G212" s="148"/>
      <c r="H212" s="148"/>
      <c r="I212" s="149"/>
    </row>
    <row r="213" spans="1:9" ht="27.75" x14ac:dyDescent="0.25">
      <c r="A213" s="135"/>
      <c r="B213" s="147"/>
      <c r="C213" s="147"/>
      <c r="D213" s="148"/>
      <c r="E213" s="148"/>
      <c r="F213" s="148"/>
      <c r="G213" s="148"/>
      <c r="H213" s="148"/>
      <c r="I213" s="149"/>
    </row>
    <row r="214" spans="1:9" ht="27.75" x14ac:dyDescent="0.25">
      <c r="A214" s="135"/>
      <c r="B214" s="147"/>
      <c r="C214" s="147"/>
      <c r="D214" s="148"/>
      <c r="E214" s="148"/>
      <c r="F214" s="148"/>
      <c r="G214" s="148"/>
      <c r="H214" s="148"/>
      <c r="I214" s="149"/>
    </row>
    <row r="215" spans="1:9" ht="27.75" x14ac:dyDescent="0.25">
      <c r="A215" s="135"/>
      <c r="B215" s="150"/>
      <c r="C215" s="150"/>
      <c r="D215" s="151"/>
      <c r="E215" s="151"/>
      <c r="F215" s="151"/>
      <c r="G215" s="151"/>
      <c r="H215" s="151"/>
      <c r="I215" s="152"/>
    </row>
    <row r="216" spans="1:9" ht="27.75" x14ac:dyDescent="0.25">
      <c r="A216" s="135"/>
      <c r="B216" s="150"/>
      <c r="C216" s="150"/>
      <c r="D216" s="151"/>
      <c r="E216" s="151"/>
      <c r="F216" s="151"/>
      <c r="G216" s="151"/>
      <c r="H216" s="151"/>
      <c r="I216" s="152"/>
    </row>
    <row r="217" spans="1:9" ht="27.75" x14ac:dyDescent="0.25">
      <c r="A217" s="135"/>
      <c r="B217" s="150"/>
      <c r="C217" s="150"/>
      <c r="D217" s="151"/>
      <c r="E217" s="151"/>
      <c r="F217" s="151"/>
      <c r="G217" s="151"/>
      <c r="H217" s="151"/>
      <c r="I217" s="152"/>
    </row>
    <row r="218" spans="1:9" ht="27.75" x14ac:dyDescent="0.25">
      <c r="A218" s="135"/>
      <c r="B218" s="150"/>
      <c r="C218" s="150"/>
      <c r="D218" s="151"/>
      <c r="E218" s="151"/>
      <c r="F218" s="151"/>
      <c r="G218" s="151"/>
      <c r="H218" s="151"/>
      <c r="I218" s="152"/>
    </row>
    <row r="219" spans="1:9" ht="27.75" x14ac:dyDescent="0.25">
      <c r="A219" s="326" t="s">
        <v>80</v>
      </c>
      <c r="B219" s="327"/>
      <c r="C219" s="327"/>
      <c r="D219" s="327"/>
      <c r="E219" s="327"/>
      <c r="F219" s="327"/>
      <c r="G219" s="327"/>
      <c r="H219" s="327"/>
      <c r="I219" s="328"/>
    </row>
    <row r="220" spans="1:9" ht="27.75" x14ac:dyDescent="0.25">
      <c r="A220" s="329" t="s">
        <v>81</v>
      </c>
      <c r="B220" s="330"/>
      <c r="C220" s="330"/>
      <c r="D220" s="330"/>
      <c r="E220" s="330"/>
      <c r="F220" s="330"/>
      <c r="G220" s="330"/>
      <c r="H220" s="330"/>
      <c r="I220" s="331"/>
    </row>
    <row r="221" spans="1:9" ht="27.75" x14ac:dyDescent="0.25">
      <c r="A221" s="135"/>
      <c r="B221" s="150"/>
      <c r="C221" s="150"/>
      <c r="D221" s="151"/>
      <c r="E221" s="151"/>
      <c r="F221" s="151"/>
      <c r="G221" s="151"/>
      <c r="H221" s="151"/>
      <c r="I221" s="152"/>
    </row>
    <row r="222" spans="1:9" ht="27.75" x14ac:dyDescent="0.25">
      <c r="A222" s="135"/>
      <c r="B222" s="150"/>
      <c r="C222" s="150"/>
      <c r="D222" s="151"/>
      <c r="E222" s="151"/>
      <c r="F222" s="151"/>
      <c r="G222" s="151"/>
      <c r="H222" s="151"/>
      <c r="I222" s="152"/>
    </row>
    <row r="223" spans="1:9" ht="27.75" x14ac:dyDescent="0.25">
      <c r="A223" s="135"/>
      <c r="B223" s="150"/>
      <c r="C223" s="150"/>
      <c r="D223" s="151"/>
      <c r="E223" s="151"/>
      <c r="F223" s="151"/>
      <c r="G223" s="151"/>
      <c r="H223" s="151"/>
      <c r="I223" s="152"/>
    </row>
    <row r="224" spans="1:9" ht="27.75" x14ac:dyDescent="0.25">
      <c r="A224" s="135"/>
      <c r="B224" s="150"/>
      <c r="C224" s="150"/>
      <c r="D224" s="151"/>
      <c r="E224" s="151"/>
      <c r="F224" s="151"/>
      <c r="G224" s="151"/>
      <c r="H224" s="151"/>
      <c r="I224" s="152"/>
    </row>
    <row r="225" spans="1:9" ht="27.75" x14ac:dyDescent="0.25">
      <c r="A225" s="135"/>
      <c r="B225" s="150"/>
      <c r="C225" s="150"/>
      <c r="D225" s="151"/>
      <c r="E225" s="151"/>
      <c r="F225" s="151"/>
      <c r="G225" s="151"/>
      <c r="H225" s="151"/>
      <c r="I225" s="152"/>
    </row>
    <row r="226" spans="1:9" ht="27.75" x14ac:dyDescent="0.25">
      <c r="A226" s="135"/>
      <c r="B226" s="150"/>
      <c r="C226" s="150"/>
      <c r="D226" s="151"/>
      <c r="E226" s="151"/>
      <c r="F226" s="151"/>
      <c r="G226" s="151"/>
      <c r="H226" s="151"/>
      <c r="I226" s="152"/>
    </row>
    <row r="227" spans="1:9" ht="27.75" x14ac:dyDescent="0.25">
      <c r="A227" s="135"/>
      <c r="B227" s="150"/>
      <c r="C227" s="150"/>
      <c r="D227" s="151"/>
      <c r="E227" s="151"/>
      <c r="F227" s="151"/>
      <c r="G227" s="151"/>
      <c r="H227" s="151"/>
      <c r="I227" s="152"/>
    </row>
    <row r="228" spans="1:9" ht="27.75" x14ac:dyDescent="0.25">
      <c r="A228" s="135"/>
      <c r="B228" s="147"/>
      <c r="C228" s="147"/>
      <c r="D228" s="148"/>
      <c r="E228" s="148"/>
      <c r="F228" s="148"/>
      <c r="G228" s="148"/>
      <c r="H228" s="148"/>
      <c r="I228" s="149"/>
    </row>
    <row r="229" spans="1:9" ht="27.75" x14ac:dyDescent="0.25">
      <c r="A229" s="135"/>
      <c r="B229" s="147"/>
      <c r="C229" s="147"/>
      <c r="D229" s="148"/>
      <c r="E229" s="148"/>
      <c r="F229" s="148"/>
      <c r="G229" s="148"/>
      <c r="H229" s="148"/>
      <c r="I229" s="149"/>
    </row>
    <row r="230" spans="1:9" ht="27.75" x14ac:dyDescent="0.25">
      <c r="A230" s="135"/>
      <c r="B230" s="147"/>
      <c r="C230" s="147"/>
      <c r="D230" s="148"/>
      <c r="E230" s="148"/>
      <c r="F230" s="148"/>
      <c r="G230" s="148"/>
      <c r="H230" s="148"/>
      <c r="I230" s="149"/>
    </row>
    <row r="231" spans="1:9" x14ac:dyDescent="0.25">
      <c r="A231" s="135"/>
      <c r="I231" s="136"/>
    </row>
    <row r="232" spans="1:9" x14ac:dyDescent="0.25">
      <c r="A232" s="135"/>
      <c r="I232" s="136"/>
    </row>
    <row r="233" spans="1:9" ht="27.75" x14ac:dyDescent="0.25">
      <c r="A233" s="145"/>
      <c r="B233" s="137"/>
      <c r="C233" s="137"/>
      <c r="D233" s="137"/>
      <c r="E233" s="137"/>
      <c r="F233" s="137"/>
      <c r="G233" s="137"/>
      <c r="H233" s="137"/>
      <c r="I233" s="146"/>
    </row>
    <row r="234" spans="1:9" x14ac:dyDescent="0.25">
      <c r="A234" s="135"/>
      <c r="I234" s="136"/>
    </row>
    <row r="235" spans="1:9" x14ac:dyDescent="0.25">
      <c r="A235" s="135"/>
      <c r="I235" s="136"/>
    </row>
    <row r="236" spans="1:9" x14ac:dyDescent="0.25">
      <c r="A236" s="135"/>
      <c r="I236" s="136"/>
    </row>
    <row r="237" spans="1:9" ht="15.75" thickBot="1" x14ac:dyDescent="0.3">
      <c r="A237" s="142"/>
      <c r="B237" s="143"/>
      <c r="C237" s="143"/>
      <c r="D237" s="143"/>
      <c r="E237" s="143"/>
      <c r="F237" s="143"/>
      <c r="G237" s="143"/>
      <c r="H237" s="143"/>
      <c r="I237" s="144"/>
    </row>
    <row r="238" spans="1:9" ht="15.75" thickTop="1" x14ac:dyDescent="0.25">
      <c r="A238" s="132"/>
      <c r="B238" s="133"/>
      <c r="C238" s="133"/>
      <c r="D238" s="133"/>
      <c r="E238" s="133"/>
      <c r="F238" s="133"/>
      <c r="G238" s="133"/>
      <c r="H238" s="133"/>
      <c r="I238" s="134"/>
    </row>
    <row r="239" spans="1:9" x14ac:dyDescent="0.25">
      <c r="A239" s="135"/>
      <c r="I239" s="136"/>
    </row>
    <row r="240" spans="1:9" x14ac:dyDescent="0.25">
      <c r="A240" s="135"/>
      <c r="I240" s="136"/>
    </row>
    <row r="241" spans="1:9" x14ac:dyDescent="0.25">
      <c r="A241" s="135"/>
      <c r="I241" s="136"/>
    </row>
    <row r="242" spans="1:9" x14ac:dyDescent="0.25">
      <c r="A242" s="135"/>
      <c r="I242" s="136"/>
    </row>
    <row r="243" spans="1:9" x14ac:dyDescent="0.25">
      <c r="A243" s="135"/>
      <c r="I243" s="136"/>
    </row>
    <row r="244" spans="1:9" ht="27.75" x14ac:dyDescent="0.25">
      <c r="A244" s="323" t="str">
        <f>A206</f>
        <v>201A22002 - DORCHESTER HOTEL AND RESIDENCES</v>
      </c>
      <c r="B244" s="324"/>
      <c r="C244" s="324"/>
      <c r="D244" s="324"/>
      <c r="E244" s="324"/>
      <c r="F244" s="324"/>
      <c r="G244" s="324"/>
      <c r="H244" s="324"/>
      <c r="I244" s="325"/>
    </row>
    <row r="245" spans="1:9" ht="27.75" x14ac:dyDescent="0.25">
      <c r="A245" s="135"/>
      <c r="B245" s="137"/>
      <c r="C245" s="138"/>
      <c r="D245" s="138"/>
      <c r="E245" s="138"/>
      <c r="F245" s="138"/>
      <c r="G245" s="138"/>
      <c r="H245" s="138"/>
      <c r="I245" s="139"/>
    </row>
    <row r="246" spans="1:9" x14ac:dyDescent="0.25">
      <c r="A246" s="135"/>
      <c r="I246" s="136"/>
    </row>
    <row r="247" spans="1:9" x14ac:dyDescent="0.25">
      <c r="A247" s="135"/>
      <c r="I247" s="136"/>
    </row>
    <row r="248" spans="1:9" x14ac:dyDescent="0.25">
      <c r="A248" s="135"/>
      <c r="I248" s="136"/>
    </row>
    <row r="249" spans="1:9" ht="27.75" x14ac:dyDescent="0.25">
      <c r="A249" s="135"/>
      <c r="B249" s="147"/>
      <c r="C249" s="147"/>
      <c r="D249" s="148"/>
      <c r="E249" s="148"/>
      <c r="F249" s="148"/>
      <c r="G249" s="148"/>
      <c r="H249" s="148"/>
      <c r="I249" s="149"/>
    </row>
    <row r="250" spans="1:9" ht="27.75" x14ac:dyDescent="0.25">
      <c r="A250" s="135"/>
      <c r="B250" s="147"/>
      <c r="C250" s="147"/>
      <c r="D250" s="148"/>
      <c r="E250" s="148"/>
      <c r="F250" s="148"/>
      <c r="G250" s="148"/>
      <c r="H250" s="148"/>
      <c r="I250" s="149"/>
    </row>
    <row r="251" spans="1:9" ht="27.75" x14ac:dyDescent="0.25">
      <c r="A251" s="135"/>
      <c r="B251" s="147"/>
      <c r="C251" s="147"/>
      <c r="D251" s="148"/>
      <c r="E251" s="148"/>
      <c r="F251" s="148"/>
      <c r="G251" s="148"/>
      <c r="H251" s="148"/>
      <c r="I251" s="149"/>
    </row>
    <row r="252" spans="1:9" ht="27.75" x14ac:dyDescent="0.25">
      <c r="A252" s="135"/>
      <c r="B252" s="147"/>
      <c r="C252" s="147"/>
      <c r="D252" s="148"/>
      <c r="E252" s="148"/>
      <c r="F252" s="148"/>
      <c r="G252" s="148"/>
      <c r="H252" s="148"/>
      <c r="I252" s="149"/>
    </row>
    <row r="253" spans="1:9" ht="27.75" x14ac:dyDescent="0.25">
      <c r="A253" s="135"/>
      <c r="B253" s="150"/>
      <c r="C253" s="150"/>
      <c r="D253" s="151"/>
      <c r="E253" s="151"/>
      <c r="F253" s="151"/>
      <c r="G253" s="151"/>
      <c r="H253" s="151"/>
      <c r="I253" s="152"/>
    </row>
    <row r="254" spans="1:9" ht="27.75" x14ac:dyDescent="0.25">
      <c r="A254" s="135"/>
      <c r="B254" s="150"/>
      <c r="C254" s="150"/>
      <c r="D254" s="151"/>
      <c r="E254" s="151"/>
      <c r="F254" s="151"/>
      <c r="G254" s="151"/>
      <c r="H254" s="151"/>
      <c r="I254" s="152"/>
    </row>
    <row r="255" spans="1:9" ht="27.75" x14ac:dyDescent="0.25">
      <c r="A255" s="135"/>
      <c r="B255" s="150"/>
      <c r="C255" s="150"/>
      <c r="D255" s="151"/>
      <c r="E255" s="151"/>
      <c r="F255" s="151"/>
      <c r="G255" s="151"/>
      <c r="H255" s="151"/>
      <c r="I255" s="152"/>
    </row>
    <row r="256" spans="1:9" ht="27.75" x14ac:dyDescent="0.25">
      <c r="A256" s="135"/>
      <c r="B256" s="150"/>
      <c r="C256" s="150"/>
      <c r="D256" s="151"/>
      <c r="E256" s="151"/>
      <c r="F256" s="151"/>
      <c r="G256" s="151"/>
      <c r="H256" s="151"/>
      <c r="I256" s="152"/>
    </row>
    <row r="257" spans="1:9" ht="27.75" x14ac:dyDescent="0.25">
      <c r="A257" s="326" t="s">
        <v>82</v>
      </c>
      <c r="B257" s="327"/>
      <c r="C257" s="327"/>
      <c r="D257" s="327"/>
      <c r="E257" s="327"/>
      <c r="F257" s="327"/>
      <c r="G257" s="327"/>
      <c r="H257" s="327"/>
      <c r="I257" s="328"/>
    </row>
    <row r="258" spans="1:9" ht="27.75" x14ac:dyDescent="0.25">
      <c r="A258" s="329" t="s">
        <v>83</v>
      </c>
      <c r="B258" s="330"/>
      <c r="C258" s="330"/>
      <c r="D258" s="330"/>
      <c r="E258" s="330"/>
      <c r="F258" s="330"/>
      <c r="G258" s="330"/>
      <c r="H258" s="330"/>
      <c r="I258" s="331"/>
    </row>
    <row r="259" spans="1:9" ht="27.75" x14ac:dyDescent="0.25">
      <c r="A259" s="135"/>
      <c r="B259" s="150"/>
      <c r="C259" s="150"/>
      <c r="D259" s="151"/>
      <c r="E259" s="151"/>
      <c r="F259" s="151"/>
      <c r="G259" s="151"/>
      <c r="H259" s="151"/>
      <c r="I259" s="152"/>
    </row>
    <row r="260" spans="1:9" ht="27.75" x14ac:dyDescent="0.25">
      <c r="A260" s="135"/>
      <c r="B260" s="150"/>
      <c r="C260" s="150"/>
      <c r="D260" s="151"/>
      <c r="E260" s="151"/>
      <c r="F260" s="151"/>
      <c r="G260" s="151"/>
      <c r="H260" s="151"/>
      <c r="I260" s="152"/>
    </row>
    <row r="261" spans="1:9" ht="27.75" x14ac:dyDescent="0.25">
      <c r="A261" s="135"/>
      <c r="B261" s="150"/>
      <c r="C261" s="150"/>
      <c r="D261" s="151"/>
      <c r="E261" s="151"/>
      <c r="F261" s="151"/>
      <c r="G261" s="151"/>
      <c r="H261" s="151"/>
      <c r="I261" s="152"/>
    </row>
    <row r="262" spans="1:9" ht="27.75" x14ac:dyDescent="0.25">
      <c r="A262" s="135"/>
      <c r="B262" s="150"/>
      <c r="C262" s="150"/>
      <c r="D262" s="151"/>
      <c r="E262" s="151"/>
      <c r="F262" s="151"/>
      <c r="G262" s="151"/>
      <c r="H262" s="151"/>
      <c r="I262" s="152"/>
    </row>
    <row r="263" spans="1:9" ht="27.75" x14ac:dyDescent="0.25">
      <c r="A263" s="135"/>
      <c r="B263" s="150"/>
      <c r="C263" s="150"/>
      <c r="D263" s="151"/>
      <c r="E263" s="151"/>
      <c r="F263" s="151"/>
      <c r="G263" s="151"/>
      <c r="H263" s="151"/>
      <c r="I263" s="152"/>
    </row>
    <row r="264" spans="1:9" ht="27.75" x14ac:dyDescent="0.25">
      <c r="A264" s="135"/>
      <c r="B264" s="150"/>
      <c r="C264" s="150"/>
      <c r="D264" s="151"/>
      <c r="E264" s="151"/>
      <c r="F264" s="151"/>
      <c r="G264" s="151"/>
      <c r="H264" s="151"/>
      <c r="I264" s="152"/>
    </row>
    <row r="265" spans="1:9" ht="27.75" x14ac:dyDescent="0.25">
      <c r="A265" s="135"/>
      <c r="B265" s="150"/>
      <c r="C265" s="150"/>
      <c r="D265" s="151"/>
      <c r="E265" s="151"/>
      <c r="F265" s="151"/>
      <c r="G265" s="151"/>
      <c r="H265" s="151"/>
      <c r="I265" s="152"/>
    </row>
    <row r="266" spans="1:9" ht="27.75" x14ac:dyDescent="0.25">
      <c r="A266" s="135"/>
      <c r="B266" s="147"/>
      <c r="C266" s="147"/>
      <c r="D266" s="148"/>
      <c r="E266" s="148"/>
      <c r="F266" s="148"/>
      <c r="G266" s="148"/>
      <c r="H266" s="148"/>
      <c r="I266" s="149"/>
    </row>
    <row r="267" spans="1:9" ht="27.75" x14ac:dyDescent="0.25">
      <c r="A267" s="135"/>
      <c r="B267" s="147"/>
      <c r="C267" s="147"/>
      <c r="D267" s="148"/>
      <c r="E267" s="148"/>
      <c r="F267" s="148"/>
      <c r="G267" s="148"/>
      <c r="H267" s="148"/>
      <c r="I267" s="149"/>
    </row>
    <row r="268" spans="1:9" ht="27.75" x14ac:dyDescent="0.25">
      <c r="A268" s="135"/>
      <c r="B268" s="147"/>
      <c r="C268" s="147"/>
      <c r="D268" s="148"/>
      <c r="E268" s="148"/>
      <c r="F268" s="148"/>
      <c r="G268" s="148"/>
      <c r="H268" s="148"/>
      <c r="I268" s="149"/>
    </row>
    <row r="269" spans="1:9" x14ac:dyDescent="0.25">
      <c r="A269" s="135"/>
      <c r="I269" s="136"/>
    </row>
    <row r="270" spans="1:9" x14ac:dyDescent="0.25">
      <c r="A270" s="135"/>
      <c r="I270" s="136"/>
    </row>
    <row r="271" spans="1:9" ht="27.75" x14ac:dyDescent="0.25">
      <c r="A271" s="145"/>
      <c r="B271" s="137"/>
      <c r="C271" s="137"/>
      <c r="D271" s="137"/>
      <c r="E271" s="137"/>
      <c r="F271" s="137"/>
      <c r="G271" s="137"/>
      <c r="H271" s="137"/>
      <c r="I271" s="146"/>
    </row>
    <row r="272" spans="1:9" x14ac:dyDescent="0.25">
      <c r="A272" s="135"/>
      <c r="I272" s="136"/>
    </row>
    <row r="273" spans="1:9" x14ac:dyDescent="0.25">
      <c r="A273" s="135"/>
      <c r="I273" s="136"/>
    </row>
    <row r="274" spans="1:9" x14ac:dyDescent="0.25">
      <c r="A274" s="135"/>
      <c r="I274" s="136"/>
    </row>
    <row r="275" spans="1:9" ht="15.75" thickBot="1" x14ac:dyDescent="0.3">
      <c r="A275" s="142"/>
      <c r="B275" s="143"/>
      <c r="C275" s="143"/>
      <c r="D275" s="143"/>
      <c r="E275" s="143"/>
      <c r="F275" s="143"/>
      <c r="G275" s="143"/>
      <c r="H275" s="143"/>
      <c r="I275" s="144"/>
    </row>
    <row r="276" spans="1:9" ht="15.75" thickTop="1" x14ac:dyDescent="0.25">
      <c r="A276" s="132"/>
      <c r="B276" s="133"/>
      <c r="C276" s="133"/>
      <c r="D276" s="133"/>
      <c r="E276" s="133"/>
      <c r="F276" s="133"/>
      <c r="G276" s="133"/>
      <c r="H276" s="133"/>
      <c r="I276" s="134"/>
    </row>
    <row r="277" spans="1:9" x14ac:dyDescent="0.25">
      <c r="A277" s="135"/>
      <c r="I277" s="136"/>
    </row>
    <row r="278" spans="1:9" x14ac:dyDescent="0.25">
      <c r="A278" s="135"/>
      <c r="I278" s="136"/>
    </row>
    <row r="279" spans="1:9" x14ac:dyDescent="0.25">
      <c r="A279" s="135"/>
      <c r="I279" s="136"/>
    </row>
    <row r="280" spans="1:9" x14ac:dyDescent="0.25">
      <c r="A280" s="135"/>
      <c r="I280" s="136"/>
    </row>
    <row r="281" spans="1:9" x14ac:dyDescent="0.25">
      <c r="A281" s="135"/>
      <c r="I281" s="136"/>
    </row>
    <row r="282" spans="1:9" ht="27.75" x14ac:dyDescent="0.25">
      <c r="A282" s="323" t="str">
        <f>A244</f>
        <v>201A22002 - DORCHESTER HOTEL AND RESIDENCES</v>
      </c>
      <c r="B282" s="324"/>
      <c r="C282" s="324"/>
      <c r="D282" s="324"/>
      <c r="E282" s="324"/>
      <c r="F282" s="324"/>
      <c r="G282" s="324"/>
      <c r="H282" s="324"/>
      <c r="I282" s="325"/>
    </row>
    <row r="283" spans="1:9" ht="27.75" x14ac:dyDescent="0.25">
      <c r="A283" s="135"/>
      <c r="B283" s="137"/>
      <c r="C283" s="138"/>
      <c r="D283" s="138"/>
      <c r="E283" s="138"/>
      <c r="F283" s="138"/>
      <c r="G283" s="138"/>
      <c r="H283" s="138"/>
      <c r="I283" s="139"/>
    </row>
    <row r="284" spans="1:9" x14ac:dyDescent="0.25">
      <c r="A284" s="135"/>
      <c r="I284" s="136"/>
    </row>
    <row r="285" spans="1:9" x14ac:dyDescent="0.25">
      <c r="A285" s="135"/>
      <c r="I285" s="136"/>
    </row>
    <row r="286" spans="1:9" x14ac:dyDescent="0.25">
      <c r="A286" s="135"/>
      <c r="I286" s="136"/>
    </row>
    <row r="287" spans="1:9" ht="27.75" x14ac:dyDescent="0.25">
      <c r="A287" s="135"/>
      <c r="B287" s="147"/>
      <c r="C287" s="147"/>
      <c r="D287" s="148"/>
      <c r="E287" s="148"/>
      <c r="F287" s="148"/>
      <c r="G287" s="148"/>
      <c r="H287" s="148"/>
      <c r="I287" s="149"/>
    </row>
    <row r="288" spans="1:9" ht="27.75" x14ac:dyDescent="0.25">
      <c r="A288" s="135"/>
      <c r="B288" s="147"/>
      <c r="C288" s="147"/>
      <c r="D288" s="148"/>
      <c r="E288" s="148"/>
      <c r="F288" s="148"/>
      <c r="G288" s="148"/>
      <c r="H288" s="148"/>
      <c r="I288" s="149"/>
    </row>
    <row r="289" spans="1:9" ht="27.75" x14ac:dyDescent="0.25">
      <c r="A289" s="135"/>
      <c r="B289" s="147"/>
      <c r="C289" s="147"/>
      <c r="D289" s="148"/>
      <c r="E289" s="148"/>
      <c r="F289" s="148"/>
      <c r="G289" s="148"/>
      <c r="H289" s="148"/>
      <c r="I289" s="149"/>
    </row>
    <row r="290" spans="1:9" ht="27.75" x14ac:dyDescent="0.25">
      <c r="A290" s="135"/>
      <c r="B290" s="147"/>
      <c r="C290" s="147"/>
      <c r="D290" s="148"/>
      <c r="E290" s="148"/>
      <c r="F290" s="148"/>
      <c r="G290" s="148"/>
      <c r="H290" s="148"/>
      <c r="I290" s="149"/>
    </row>
    <row r="291" spans="1:9" ht="27.75" x14ac:dyDescent="0.25">
      <c r="A291" s="135"/>
      <c r="B291" s="150"/>
      <c r="C291" s="150"/>
      <c r="D291" s="151"/>
      <c r="E291" s="151"/>
      <c r="F291" s="151"/>
      <c r="G291" s="151"/>
      <c r="H291" s="151"/>
      <c r="I291" s="152"/>
    </row>
    <row r="292" spans="1:9" ht="27.75" x14ac:dyDescent="0.25">
      <c r="A292" s="135"/>
      <c r="B292" s="150"/>
      <c r="C292" s="150"/>
      <c r="D292" s="151"/>
      <c r="E292" s="151"/>
      <c r="F292" s="151"/>
      <c r="G292" s="151"/>
      <c r="H292" s="151"/>
      <c r="I292" s="152"/>
    </row>
    <row r="293" spans="1:9" ht="27.75" x14ac:dyDescent="0.25">
      <c r="A293" s="135"/>
      <c r="B293" s="150"/>
      <c r="C293" s="150"/>
      <c r="D293" s="151"/>
      <c r="E293" s="151"/>
      <c r="F293" s="151"/>
      <c r="G293" s="151"/>
      <c r="H293" s="151"/>
      <c r="I293" s="152"/>
    </row>
    <row r="294" spans="1:9" ht="27.75" x14ac:dyDescent="0.25">
      <c r="A294" s="135"/>
      <c r="B294" s="150"/>
      <c r="C294" s="150"/>
      <c r="D294" s="151"/>
      <c r="E294" s="151"/>
      <c r="F294" s="151"/>
      <c r="G294" s="151"/>
      <c r="H294" s="151"/>
      <c r="I294" s="152"/>
    </row>
    <row r="295" spans="1:9" ht="27.75" x14ac:dyDescent="0.25">
      <c r="A295" s="326" t="s">
        <v>84</v>
      </c>
      <c r="B295" s="327"/>
      <c r="C295" s="327"/>
      <c r="D295" s="327"/>
      <c r="E295" s="327"/>
      <c r="F295" s="327"/>
      <c r="G295" s="327"/>
      <c r="H295" s="327"/>
      <c r="I295" s="328"/>
    </row>
    <row r="296" spans="1:9" ht="27.75" x14ac:dyDescent="0.25">
      <c r="A296" s="329" t="s">
        <v>85</v>
      </c>
      <c r="B296" s="330"/>
      <c r="C296" s="330"/>
      <c r="D296" s="330"/>
      <c r="E296" s="330"/>
      <c r="F296" s="330"/>
      <c r="G296" s="330"/>
      <c r="H296" s="330"/>
      <c r="I296" s="331"/>
    </row>
    <row r="297" spans="1:9" ht="27.75" x14ac:dyDescent="0.25">
      <c r="A297" s="135"/>
      <c r="B297" s="150"/>
      <c r="C297" s="150"/>
      <c r="D297" s="151"/>
      <c r="E297" s="151"/>
      <c r="F297" s="151"/>
      <c r="G297" s="151"/>
      <c r="H297" s="151"/>
      <c r="I297" s="152"/>
    </row>
    <row r="298" spans="1:9" ht="27.75" x14ac:dyDescent="0.25">
      <c r="A298" s="135"/>
      <c r="B298" s="150"/>
      <c r="C298" s="150"/>
      <c r="D298" s="151"/>
      <c r="E298" s="151"/>
      <c r="F298" s="151"/>
      <c r="G298" s="151"/>
      <c r="H298" s="151"/>
      <c r="I298" s="152"/>
    </row>
    <row r="299" spans="1:9" ht="27.75" x14ac:dyDescent="0.25">
      <c r="A299" s="135"/>
      <c r="B299" s="150"/>
      <c r="C299" s="150"/>
      <c r="D299" s="151"/>
      <c r="E299" s="151"/>
      <c r="F299" s="151"/>
      <c r="G299" s="151"/>
      <c r="H299" s="151"/>
      <c r="I299" s="152"/>
    </row>
    <row r="300" spans="1:9" ht="27.75" x14ac:dyDescent="0.25">
      <c r="A300" s="135"/>
      <c r="B300" s="150"/>
      <c r="C300" s="150"/>
      <c r="D300" s="151"/>
      <c r="E300" s="151"/>
      <c r="F300" s="151"/>
      <c r="G300" s="151"/>
      <c r="H300" s="151"/>
      <c r="I300" s="152"/>
    </row>
    <row r="301" spans="1:9" ht="27.75" x14ac:dyDescent="0.25">
      <c r="A301" s="135"/>
      <c r="B301" s="150"/>
      <c r="C301" s="150"/>
      <c r="D301" s="151"/>
      <c r="E301" s="151"/>
      <c r="F301" s="151"/>
      <c r="G301" s="151"/>
      <c r="H301" s="151"/>
      <c r="I301" s="152"/>
    </row>
    <row r="302" spans="1:9" ht="27.75" x14ac:dyDescent="0.25">
      <c r="A302" s="135"/>
      <c r="B302" s="150"/>
      <c r="C302" s="150"/>
      <c r="D302" s="151"/>
      <c r="E302" s="151"/>
      <c r="F302" s="151"/>
      <c r="G302" s="151"/>
      <c r="H302" s="151"/>
      <c r="I302" s="152"/>
    </row>
    <row r="303" spans="1:9" ht="27.75" x14ac:dyDescent="0.25">
      <c r="A303" s="135"/>
      <c r="B303" s="150"/>
      <c r="C303" s="150"/>
      <c r="D303" s="151"/>
      <c r="E303" s="151"/>
      <c r="F303" s="151"/>
      <c r="G303" s="151"/>
      <c r="H303" s="151"/>
      <c r="I303" s="152"/>
    </row>
    <row r="304" spans="1:9" ht="27.75" x14ac:dyDescent="0.25">
      <c r="A304" s="135"/>
      <c r="B304" s="147"/>
      <c r="C304" s="147"/>
      <c r="D304" s="148"/>
      <c r="E304" s="148"/>
      <c r="F304" s="148"/>
      <c r="G304" s="148"/>
      <c r="H304" s="148"/>
      <c r="I304" s="149"/>
    </row>
    <row r="305" spans="1:9" ht="27.75" x14ac:dyDescent="0.25">
      <c r="A305" s="135"/>
      <c r="B305" s="147"/>
      <c r="C305" s="147"/>
      <c r="D305" s="148"/>
      <c r="E305" s="148"/>
      <c r="F305" s="148"/>
      <c r="G305" s="148"/>
      <c r="H305" s="148"/>
      <c r="I305" s="149"/>
    </row>
    <row r="306" spans="1:9" ht="27.75" x14ac:dyDescent="0.25">
      <c r="A306" s="135"/>
      <c r="B306" s="147"/>
      <c r="C306" s="147"/>
      <c r="D306" s="148"/>
      <c r="E306" s="148"/>
      <c r="F306" s="148"/>
      <c r="G306" s="148"/>
      <c r="H306" s="148"/>
      <c r="I306" s="149"/>
    </row>
    <row r="307" spans="1:9" x14ac:dyDescent="0.25">
      <c r="A307" s="135"/>
      <c r="I307" s="136"/>
    </row>
    <row r="308" spans="1:9" x14ac:dyDescent="0.25">
      <c r="A308" s="135"/>
      <c r="I308" s="136"/>
    </row>
    <row r="309" spans="1:9" ht="27.75" x14ac:dyDescent="0.25">
      <c r="A309" s="145"/>
      <c r="B309" s="137"/>
      <c r="C309" s="137"/>
      <c r="D309" s="137"/>
      <c r="E309" s="137"/>
      <c r="F309" s="137"/>
      <c r="G309" s="137"/>
      <c r="H309" s="137"/>
      <c r="I309" s="146"/>
    </row>
    <row r="310" spans="1:9" x14ac:dyDescent="0.25">
      <c r="A310" s="135"/>
      <c r="I310" s="136"/>
    </row>
    <row r="311" spans="1:9" x14ac:dyDescent="0.25">
      <c r="A311" s="135"/>
      <c r="I311" s="136"/>
    </row>
    <row r="312" spans="1:9" x14ac:dyDescent="0.25">
      <c r="A312" s="135"/>
      <c r="I312" s="136"/>
    </row>
    <row r="313" spans="1:9" ht="15.75" thickBot="1" x14ac:dyDescent="0.3">
      <c r="A313" s="142"/>
      <c r="B313" s="143"/>
      <c r="C313" s="143"/>
      <c r="D313" s="143"/>
      <c r="E313" s="143"/>
      <c r="F313" s="143"/>
      <c r="G313" s="143"/>
      <c r="H313" s="143"/>
      <c r="I313" s="144"/>
    </row>
    <row r="314" spans="1:9" ht="15.75" thickTop="1" x14ac:dyDescent="0.25">
      <c r="A314" s="132"/>
      <c r="B314" s="133"/>
      <c r="C314" s="133"/>
      <c r="D314" s="133"/>
      <c r="E314" s="133"/>
      <c r="F314" s="133"/>
      <c r="G314" s="133"/>
      <c r="H314" s="133"/>
      <c r="I314" s="134"/>
    </row>
    <row r="315" spans="1:9" x14ac:dyDescent="0.25">
      <c r="A315" s="135"/>
      <c r="I315" s="136"/>
    </row>
    <row r="316" spans="1:9" x14ac:dyDescent="0.25">
      <c r="A316" s="135"/>
      <c r="I316" s="136"/>
    </row>
    <row r="317" spans="1:9" x14ac:dyDescent="0.25">
      <c r="A317" s="135"/>
      <c r="I317" s="136"/>
    </row>
    <row r="318" spans="1:9" x14ac:dyDescent="0.25">
      <c r="A318" s="135"/>
      <c r="I318" s="136"/>
    </row>
    <row r="319" spans="1:9" x14ac:dyDescent="0.25">
      <c r="A319" s="135"/>
      <c r="I319" s="136"/>
    </row>
    <row r="320" spans="1:9" ht="27.75" x14ac:dyDescent="0.25">
      <c r="A320" s="323" t="str">
        <f>A282</f>
        <v>201A22002 - DORCHESTER HOTEL AND RESIDENCES</v>
      </c>
      <c r="B320" s="324"/>
      <c r="C320" s="324"/>
      <c r="D320" s="324"/>
      <c r="E320" s="324"/>
      <c r="F320" s="324"/>
      <c r="G320" s="324"/>
      <c r="H320" s="324"/>
      <c r="I320" s="325"/>
    </row>
    <row r="321" spans="1:9" ht="27.75" x14ac:dyDescent="0.25">
      <c r="A321" s="135"/>
      <c r="B321" s="137"/>
      <c r="C321" s="138"/>
      <c r="D321" s="138"/>
      <c r="E321" s="138"/>
      <c r="F321" s="138"/>
      <c r="G321" s="138"/>
      <c r="H321" s="138"/>
      <c r="I321" s="139"/>
    </row>
    <row r="322" spans="1:9" x14ac:dyDescent="0.25">
      <c r="A322" s="135"/>
      <c r="I322" s="136"/>
    </row>
    <row r="323" spans="1:9" x14ac:dyDescent="0.25">
      <c r="A323" s="135"/>
      <c r="I323" s="136"/>
    </row>
    <row r="324" spans="1:9" x14ac:dyDescent="0.25">
      <c r="A324" s="135"/>
      <c r="I324" s="136"/>
    </row>
    <row r="325" spans="1:9" ht="27.75" x14ac:dyDescent="0.25">
      <c r="A325" s="135"/>
      <c r="B325" s="147"/>
      <c r="C325" s="147"/>
      <c r="D325" s="148"/>
      <c r="E325" s="148"/>
      <c r="F325" s="148"/>
      <c r="G325" s="148"/>
      <c r="H325" s="148"/>
      <c r="I325" s="149"/>
    </row>
    <row r="326" spans="1:9" ht="27.75" x14ac:dyDescent="0.25">
      <c r="A326" s="135"/>
      <c r="B326" s="147"/>
      <c r="C326" s="147"/>
      <c r="D326" s="148"/>
      <c r="E326" s="148"/>
      <c r="F326" s="148"/>
      <c r="G326" s="148"/>
      <c r="H326" s="148"/>
      <c r="I326" s="149"/>
    </row>
    <row r="327" spans="1:9" ht="27.75" x14ac:dyDescent="0.25">
      <c r="A327" s="135"/>
      <c r="B327" s="147"/>
      <c r="C327" s="147"/>
      <c r="D327" s="148"/>
      <c r="E327" s="148"/>
      <c r="F327" s="148"/>
      <c r="G327" s="148"/>
      <c r="H327" s="148"/>
      <c r="I327" s="149"/>
    </row>
    <row r="328" spans="1:9" ht="27.75" x14ac:dyDescent="0.25">
      <c r="A328" s="135"/>
      <c r="B328" s="147"/>
      <c r="C328" s="147"/>
      <c r="D328" s="148"/>
      <c r="E328" s="148"/>
      <c r="F328" s="148"/>
      <c r="G328" s="148"/>
      <c r="H328" s="148"/>
      <c r="I328" s="149"/>
    </row>
    <row r="329" spans="1:9" ht="27.75" x14ac:dyDescent="0.25">
      <c r="A329" s="135"/>
      <c r="B329" s="150"/>
      <c r="C329" s="150"/>
      <c r="D329" s="151"/>
      <c r="E329" s="151"/>
      <c r="F329" s="151"/>
      <c r="G329" s="151"/>
      <c r="H329" s="151"/>
      <c r="I329" s="152"/>
    </row>
    <row r="330" spans="1:9" ht="27.75" x14ac:dyDescent="0.25">
      <c r="A330" s="135"/>
      <c r="B330" s="150"/>
      <c r="C330" s="150"/>
      <c r="D330" s="151"/>
      <c r="E330" s="151"/>
      <c r="F330" s="151"/>
      <c r="G330" s="151"/>
      <c r="H330" s="151"/>
      <c r="I330" s="152"/>
    </row>
    <row r="331" spans="1:9" ht="27.75" x14ac:dyDescent="0.25">
      <c r="A331" s="135"/>
      <c r="B331" s="150"/>
      <c r="C331" s="150"/>
      <c r="D331" s="151"/>
      <c r="E331" s="151"/>
      <c r="F331" s="151"/>
      <c r="G331" s="151"/>
      <c r="H331" s="151"/>
      <c r="I331" s="152"/>
    </row>
    <row r="332" spans="1:9" ht="27.75" x14ac:dyDescent="0.25">
      <c r="A332" s="135"/>
      <c r="B332" s="150"/>
      <c r="C332" s="150"/>
      <c r="D332" s="151"/>
      <c r="E332" s="151"/>
      <c r="F332" s="151"/>
      <c r="G332" s="151"/>
      <c r="H332" s="151"/>
      <c r="I332" s="152"/>
    </row>
    <row r="333" spans="1:9" ht="27.75" x14ac:dyDescent="0.25">
      <c r="A333" s="326" t="s">
        <v>86</v>
      </c>
      <c r="B333" s="327"/>
      <c r="C333" s="327"/>
      <c r="D333" s="327"/>
      <c r="E333" s="327"/>
      <c r="F333" s="327"/>
      <c r="G333" s="327"/>
      <c r="H333" s="327"/>
      <c r="I333" s="328"/>
    </row>
    <row r="334" spans="1:9" ht="27.75" x14ac:dyDescent="0.25">
      <c r="A334" s="329" t="s">
        <v>87</v>
      </c>
      <c r="B334" s="330"/>
      <c r="C334" s="330"/>
      <c r="D334" s="330"/>
      <c r="E334" s="330"/>
      <c r="F334" s="330"/>
      <c r="G334" s="330"/>
      <c r="H334" s="330"/>
      <c r="I334" s="331"/>
    </row>
    <row r="335" spans="1:9" ht="27.75" x14ac:dyDescent="0.25">
      <c r="A335" s="135"/>
      <c r="B335" s="150"/>
      <c r="C335" s="150"/>
      <c r="D335" s="151"/>
      <c r="E335" s="151"/>
      <c r="F335" s="151"/>
      <c r="G335" s="151"/>
      <c r="H335" s="151"/>
      <c r="I335" s="152"/>
    </row>
    <row r="336" spans="1:9" ht="27.75" x14ac:dyDescent="0.25">
      <c r="A336" s="135"/>
      <c r="B336" s="150"/>
      <c r="C336" s="150"/>
      <c r="D336" s="151"/>
      <c r="E336" s="151"/>
      <c r="F336" s="151"/>
      <c r="G336" s="151"/>
      <c r="H336" s="151"/>
      <c r="I336" s="152"/>
    </row>
    <row r="337" spans="1:9" ht="27.75" x14ac:dyDescent="0.25">
      <c r="A337" s="135"/>
      <c r="B337" s="150"/>
      <c r="C337" s="150"/>
      <c r="D337" s="151"/>
      <c r="E337" s="151"/>
      <c r="F337" s="151"/>
      <c r="G337" s="151"/>
      <c r="H337" s="151"/>
      <c r="I337" s="152"/>
    </row>
    <row r="338" spans="1:9" ht="27.75" x14ac:dyDescent="0.25">
      <c r="A338" s="135"/>
      <c r="B338" s="150"/>
      <c r="C338" s="150"/>
      <c r="D338" s="151"/>
      <c r="E338" s="151"/>
      <c r="F338" s="151"/>
      <c r="G338" s="151"/>
      <c r="H338" s="151"/>
      <c r="I338" s="152"/>
    </row>
    <row r="339" spans="1:9" ht="27.75" x14ac:dyDescent="0.25">
      <c r="A339" s="135"/>
      <c r="B339" s="150"/>
      <c r="C339" s="150"/>
      <c r="D339" s="151"/>
      <c r="E339" s="151"/>
      <c r="F339" s="151"/>
      <c r="G339" s="151"/>
      <c r="H339" s="151"/>
      <c r="I339" s="152"/>
    </row>
    <row r="340" spans="1:9" ht="27.75" x14ac:dyDescent="0.25">
      <c r="A340" s="135"/>
      <c r="B340" s="150"/>
      <c r="C340" s="150"/>
      <c r="D340" s="151"/>
      <c r="E340" s="151"/>
      <c r="F340" s="151"/>
      <c r="G340" s="151"/>
      <c r="H340" s="151"/>
      <c r="I340" s="152"/>
    </row>
    <row r="341" spans="1:9" ht="27.75" x14ac:dyDescent="0.25">
      <c r="A341" s="135"/>
      <c r="B341" s="150"/>
      <c r="C341" s="150"/>
      <c r="D341" s="151"/>
      <c r="E341" s="151"/>
      <c r="F341" s="151"/>
      <c r="G341" s="151"/>
      <c r="H341" s="151"/>
      <c r="I341" s="152"/>
    </row>
    <row r="342" spans="1:9" ht="27.75" x14ac:dyDescent="0.25">
      <c r="A342" s="135"/>
      <c r="B342" s="147"/>
      <c r="C342" s="147"/>
      <c r="D342" s="148"/>
      <c r="E342" s="148"/>
      <c r="F342" s="148"/>
      <c r="G342" s="148"/>
      <c r="H342" s="148"/>
      <c r="I342" s="149"/>
    </row>
    <row r="343" spans="1:9" ht="27.75" x14ac:dyDescent="0.25">
      <c r="A343" s="135"/>
      <c r="B343" s="147"/>
      <c r="C343" s="147"/>
      <c r="D343" s="148"/>
      <c r="E343" s="148"/>
      <c r="F343" s="148"/>
      <c r="G343" s="148"/>
      <c r="H343" s="148"/>
      <c r="I343" s="149"/>
    </row>
    <row r="344" spans="1:9" ht="27.75" x14ac:dyDescent="0.25">
      <c r="A344" s="135"/>
      <c r="B344" s="147"/>
      <c r="C344" s="147"/>
      <c r="D344" s="148"/>
      <c r="E344" s="148"/>
      <c r="F344" s="148"/>
      <c r="G344" s="148"/>
      <c r="H344" s="148"/>
      <c r="I344" s="149"/>
    </row>
    <row r="345" spans="1:9" x14ac:dyDescent="0.25">
      <c r="A345" s="135"/>
      <c r="I345" s="136"/>
    </row>
    <row r="346" spans="1:9" x14ac:dyDescent="0.25">
      <c r="A346" s="135"/>
      <c r="I346" s="136"/>
    </row>
    <row r="347" spans="1:9" ht="27.75" x14ac:dyDescent="0.25">
      <c r="A347" s="145"/>
      <c r="B347" s="137"/>
      <c r="C347" s="137"/>
      <c r="D347" s="137"/>
      <c r="E347" s="137"/>
      <c r="F347" s="137"/>
      <c r="G347" s="137"/>
      <c r="H347" s="137"/>
      <c r="I347" s="146"/>
    </row>
    <row r="348" spans="1:9" x14ac:dyDescent="0.25">
      <c r="A348" s="135"/>
      <c r="I348" s="136"/>
    </row>
    <row r="349" spans="1:9" x14ac:dyDescent="0.25">
      <c r="A349" s="135"/>
      <c r="I349" s="136"/>
    </row>
    <row r="350" spans="1:9" x14ac:dyDescent="0.25">
      <c r="A350" s="135"/>
      <c r="I350" s="136"/>
    </row>
    <row r="351" spans="1:9" ht="15.75" thickBot="1" x14ac:dyDescent="0.3">
      <c r="A351" s="142"/>
      <c r="B351" s="143"/>
      <c r="C351" s="143"/>
      <c r="D351" s="143"/>
      <c r="E351" s="143"/>
      <c r="F351" s="143"/>
      <c r="G351" s="143"/>
      <c r="H351" s="143"/>
      <c r="I351" s="144"/>
    </row>
    <row r="352" spans="1:9" ht="15.75" thickTop="1" x14ac:dyDescent="0.25">
      <c r="A352" s="132"/>
      <c r="B352" s="133"/>
      <c r="C352" s="133"/>
      <c r="D352" s="133"/>
      <c r="E352" s="133"/>
      <c r="F352" s="133"/>
      <c r="G352" s="133"/>
      <c r="H352" s="133"/>
      <c r="I352" s="134"/>
    </row>
    <row r="353" spans="1:9" x14ac:dyDescent="0.25">
      <c r="A353" s="135"/>
      <c r="I353" s="136"/>
    </row>
    <row r="354" spans="1:9" x14ac:dyDescent="0.25">
      <c r="A354" s="135"/>
      <c r="I354" s="136"/>
    </row>
    <row r="355" spans="1:9" x14ac:dyDescent="0.25">
      <c r="A355" s="135"/>
      <c r="I355" s="136"/>
    </row>
    <row r="356" spans="1:9" x14ac:dyDescent="0.25">
      <c r="A356" s="135"/>
      <c r="I356" s="136"/>
    </row>
    <row r="357" spans="1:9" x14ac:dyDescent="0.25">
      <c r="A357" s="135"/>
      <c r="I357" s="136"/>
    </row>
    <row r="358" spans="1:9" ht="27.75" x14ac:dyDescent="0.25">
      <c r="A358" s="323" t="str">
        <f>A320</f>
        <v>201A22002 - DORCHESTER HOTEL AND RESIDENCES</v>
      </c>
      <c r="B358" s="324"/>
      <c r="C358" s="324"/>
      <c r="D358" s="324"/>
      <c r="E358" s="324"/>
      <c r="F358" s="324"/>
      <c r="G358" s="324"/>
      <c r="H358" s="324"/>
      <c r="I358" s="325"/>
    </row>
    <row r="359" spans="1:9" ht="27.75" x14ac:dyDescent="0.25">
      <c r="A359" s="135"/>
      <c r="B359" s="137"/>
      <c r="C359" s="138"/>
      <c r="D359" s="138"/>
      <c r="E359" s="138"/>
      <c r="F359" s="138"/>
      <c r="G359" s="138"/>
      <c r="H359" s="138"/>
      <c r="I359" s="139"/>
    </row>
    <row r="360" spans="1:9" x14ac:dyDescent="0.25">
      <c r="A360" s="135"/>
      <c r="I360" s="136"/>
    </row>
    <row r="361" spans="1:9" x14ac:dyDescent="0.25">
      <c r="A361" s="135"/>
      <c r="I361" s="136"/>
    </row>
    <row r="362" spans="1:9" x14ac:dyDescent="0.25">
      <c r="A362" s="135"/>
      <c r="I362" s="136"/>
    </row>
    <row r="363" spans="1:9" ht="27.75" x14ac:dyDescent="0.25">
      <c r="A363" s="135"/>
      <c r="B363" s="147"/>
      <c r="C363" s="147"/>
      <c r="D363" s="148"/>
      <c r="E363" s="148"/>
      <c r="F363" s="148"/>
      <c r="G363" s="148"/>
      <c r="H363" s="148"/>
      <c r="I363" s="149"/>
    </row>
    <row r="364" spans="1:9" ht="27.75" x14ac:dyDescent="0.25">
      <c r="A364" s="135"/>
      <c r="B364" s="147"/>
      <c r="C364" s="147"/>
      <c r="D364" s="148"/>
      <c r="E364" s="148"/>
      <c r="F364" s="148"/>
      <c r="G364" s="148"/>
      <c r="H364" s="148"/>
      <c r="I364" s="149"/>
    </row>
    <row r="365" spans="1:9" ht="27.75" x14ac:dyDescent="0.25">
      <c r="A365" s="135"/>
      <c r="B365" s="147"/>
      <c r="C365" s="147"/>
      <c r="D365" s="148"/>
      <c r="E365" s="148"/>
      <c r="F365" s="148"/>
      <c r="G365" s="148"/>
      <c r="H365" s="148"/>
      <c r="I365" s="149"/>
    </row>
    <row r="366" spans="1:9" ht="27.75" x14ac:dyDescent="0.25">
      <c r="A366" s="135"/>
      <c r="B366" s="147"/>
      <c r="C366" s="147"/>
      <c r="D366" s="148"/>
      <c r="E366" s="148"/>
      <c r="F366" s="148"/>
      <c r="G366" s="148"/>
      <c r="H366" s="148"/>
      <c r="I366" s="149"/>
    </row>
    <row r="367" spans="1:9" ht="27.75" x14ac:dyDescent="0.25">
      <c r="A367" s="135"/>
      <c r="B367" s="150"/>
      <c r="C367" s="150"/>
      <c r="D367" s="151"/>
      <c r="E367" s="151"/>
      <c r="F367" s="151"/>
      <c r="G367" s="151"/>
      <c r="H367" s="151"/>
      <c r="I367" s="152"/>
    </row>
    <row r="368" spans="1:9" ht="27.75" x14ac:dyDescent="0.25">
      <c r="A368" s="135"/>
      <c r="B368" s="150"/>
      <c r="C368" s="150"/>
      <c r="D368" s="151"/>
      <c r="E368" s="151"/>
      <c r="F368" s="151"/>
      <c r="G368" s="151"/>
      <c r="H368" s="151"/>
      <c r="I368" s="152"/>
    </row>
    <row r="369" spans="1:9" ht="27.75" x14ac:dyDescent="0.25">
      <c r="A369" s="135"/>
      <c r="B369" s="150"/>
      <c r="C369" s="150"/>
      <c r="D369" s="151"/>
      <c r="E369" s="151"/>
      <c r="F369" s="151"/>
      <c r="G369" s="151"/>
      <c r="H369" s="151"/>
      <c r="I369" s="152"/>
    </row>
    <row r="370" spans="1:9" ht="27.75" x14ac:dyDescent="0.25">
      <c r="A370" s="135"/>
      <c r="B370" s="150"/>
      <c r="C370" s="150"/>
      <c r="D370" s="151"/>
      <c r="E370" s="151"/>
      <c r="F370" s="151"/>
      <c r="G370" s="151"/>
      <c r="H370" s="151"/>
      <c r="I370" s="152"/>
    </row>
    <row r="371" spans="1:9" ht="27.75" x14ac:dyDescent="0.25">
      <c r="A371" s="326" t="s">
        <v>88</v>
      </c>
      <c r="B371" s="327"/>
      <c r="C371" s="327"/>
      <c r="D371" s="327"/>
      <c r="E371" s="327"/>
      <c r="F371" s="327"/>
      <c r="G371" s="327"/>
      <c r="H371" s="327"/>
      <c r="I371" s="328"/>
    </row>
    <row r="372" spans="1:9" ht="27.75" x14ac:dyDescent="0.25">
      <c r="A372" s="329" t="s">
        <v>94</v>
      </c>
      <c r="B372" s="330"/>
      <c r="C372" s="330"/>
      <c r="D372" s="330"/>
      <c r="E372" s="330"/>
      <c r="F372" s="330"/>
      <c r="G372" s="330"/>
      <c r="H372" s="330"/>
      <c r="I372" s="331"/>
    </row>
    <row r="373" spans="1:9" ht="27.75" x14ac:dyDescent="0.25">
      <c r="A373" s="135"/>
      <c r="B373" s="150"/>
      <c r="C373" s="150"/>
      <c r="D373" s="151"/>
      <c r="E373" s="151"/>
      <c r="F373" s="151"/>
      <c r="G373" s="151"/>
      <c r="H373" s="151"/>
      <c r="I373" s="152"/>
    </row>
    <row r="374" spans="1:9" ht="27.75" x14ac:dyDescent="0.25">
      <c r="A374" s="135"/>
      <c r="B374" s="150"/>
      <c r="C374" s="150"/>
      <c r="D374" s="151"/>
      <c r="E374" s="151"/>
      <c r="F374" s="151"/>
      <c r="G374" s="151"/>
      <c r="H374" s="151"/>
      <c r="I374" s="152"/>
    </row>
    <row r="375" spans="1:9" ht="27.75" x14ac:dyDescent="0.25">
      <c r="A375" s="135"/>
      <c r="B375" s="150"/>
      <c r="C375" s="150"/>
      <c r="D375" s="151"/>
      <c r="E375" s="151"/>
      <c r="F375" s="151"/>
      <c r="G375" s="151"/>
      <c r="H375" s="151"/>
      <c r="I375" s="152"/>
    </row>
    <row r="376" spans="1:9" ht="27.75" x14ac:dyDescent="0.25">
      <c r="A376" s="135"/>
      <c r="B376" s="150"/>
      <c r="C376" s="150"/>
      <c r="D376" s="151"/>
      <c r="E376" s="151"/>
      <c r="F376" s="151"/>
      <c r="G376" s="151"/>
      <c r="H376" s="151"/>
      <c r="I376" s="152"/>
    </row>
    <row r="377" spans="1:9" ht="27.75" x14ac:dyDescent="0.25">
      <c r="A377" s="135"/>
      <c r="B377" s="150"/>
      <c r="C377" s="150"/>
      <c r="D377" s="151"/>
      <c r="E377" s="151"/>
      <c r="F377" s="151"/>
      <c r="G377" s="151"/>
      <c r="H377" s="151"/>
      <c r="I377" s="152"/>
    </row>
    <row r="378" spans="1:9" ht="27.75" x14ac:dyDescent="0.25">
      <c r="A378" s="135"/>
      <c r="B378" s="150"/>
      <c r="C378" s="150"/>
      <c r="D378" s="151"/>
      <c r="E378" s="151"/>
      <c r="F378" s="151"/>
      <c r="G378" s="151"/>
      <c r="H378" s="151"/>
      <c r="I378" s="152"/>
    </row>
    <row r="379" spans="1:9" ht="27.75" x14ac:dyDescent="0.25">
      <c r="A379" s="135"/>
      <c r="B379" s="150"/>
      <c r="C379" s="150"/>
      <c r="D379" s="151"/>
      <c r="E379" s="151"/>
      <c r="F379" s="151"/>
      <c r="G379" s="151"/>
      <c r="H379" s="151"/>
      <c r="I379" s="152"/>
    </row>
    <row r="380" spans="1:9" ht="27.75" x14ac:dyDescent="0.25">
      <c r="A380" s="135"/>
      <c r="B380" s="147"/>
      <c r="C380" s="147"/>
      <c r="D380" s="148"/>
      <c r="E380" s="148"/>
      <c r="F380" s="148"/>
      <c r="G380" s="148"/>
      <c r="H380" s="148"/>
      <c r="I380" s="149"/>
    </row>
    <row r="381" spans="1:9" ht="27.75" x14ac:dyDescent="0.25">
      <c r="A381" s="135"/>
      <c r="B381" s="147"/>
      <c r="C381" s="147"/>
      <c r="D381" s="148"/>
      <c r="E381" s="148"/>
      <c r="F381" s="148"/>
      <c r="G381" s="148"/>
      <c r="H381" s="148"/>
      <c r="I381" s="149"/>
    </row>
    <row r="382" spans="1:9" ht="27.75" x14ac:dyDescent="0.25">
      <c r="A382" s="135"/>
      <c r="B382" s="147"/>
      <c r="C382" s="147"/>
      <c r="D382" s="148"/>
      <c r="E382" s="148"/>
      <c r="F382" s="148"/>
      <c r="G382" s="148"/>
      <c r="H382" s="148"/>
      <c r="I382" s="149"/>
    </row>
    <row r="383" spans="1:9" x14ac:dyDescent="0.25">
      <c r="A383" s="135"/>
      <c r="I383" s="136"/>
    </row>
    <row r="384" spans="1:9" x14ac:dyDescent="0.25">
      <c r="A384" s="135"/>
      <c r="I384" s="136"/>
    </row>
    <row r="385" spans="1:9" ht="27.75" x14ac:dyDescent="0.25">
      <c r="A385" s="145"/>
      <c r="B385" s="137"/>
      <c r="C385" s="137"/>
      <c r="D385" s="137"/>
      <c r="E385" s="137"/>
      <c r="F385" s="137"/>
      <c r="G385" s="137"/>
      <c r="H385" s="137"/>
      <c r="I385" s="146"/>
    </row>
    <row r="386" spans="1:9" x14ac:dyDescent="0.25">
      <c r="A386" s="135"/>
      <c r="I386" s="136"/>
    </row>
    <row r="387" spans="1:9" x14ac:dyDescent="0.25">
      <c r="A387" s="135"/>
      <c r="I387" s="136"/>
    </row>
    <row r="388" spans="1:9" x14ac:dyDescent="0.25">
      <c r="A388" s="135"/>
      <c r="I388" s="136"/>
    </row>
    <row r="389" spans="1:9" ht="15.75" thickBot="1" x14ac:dyDescent="0.3">
      <c r="A389" s="142"/>
      <c r="B389" s="143"/>
      <c r="C389" s="143"/>
      <c r="D389" s="143"/>
      <c r="E389" s="143"/>
      <c r="F389" s="143"/>
      <c r="G389" s="143"/>
      <c r="H389" s="143"/>
      <c r="I389" s="144"/>
    </row>
    <row r="390" spans="1:9" ht="15.75" thickTop="1" x14ac:dyDescent="0.25">
      <c r="A390" s="132"/>
      <c r="B390" s="133"/>
      <c r="C390" s="133"/>
      <c r="D390" s="133"/>
      <c r="E390" s="133"/>
      <c r="F390" s="133"/>
      <c r="G390" s="133"/>
      <c r="H390" s="133"/>
      <c r="I390" s="134"/>
    </row>
    <row r="391" spans="1:9" x14ac:dyDescent="0.25">
      <c r="A391" s="135"/>
      <c r="I391" s="136"/>
    </row>
    <row r="392" spans="1:9" x14ac:dyDescent="0.25">
      <c r="A392" s="135"/>
      <c r="I392" s="136"/>
    </row>
    <row r="393" spans="1:9" x14ac:dyDescent="0.25">
      <c r="A393" s="135"/>
      <c r="I393" s="136"/>
    </row>
    <row r="394" spans="1:9" x14ac:dyDescent="0.25">
      <c r="A394" s="135"/>
      <c r="I394" s="136"/>
    </row>
    <row r="395" spans="1:9" x14ac:dyDescent="0.25">
      <c r="A395" s="135"/>
      <c r="I395" s="136"/>
    </row>
    <row r="396" spans="1:9" ht="27.75" x14ac:dyDescent="0.25">
      <c r="A396" s="323" t="str">
        <f>A358</f>
        <v>201A22002 - DORCHESTER HOTEL AND RESIDENCES</v>
      </c>
      <c r="B396" s="324"/>
      <c r="C396" s="324"/>
      <c r="D396" s="324"/>
      <c r="E396" s="324"/>
      <c r="F396" s="324"/>
      <c r="G396" s="324"/>
      <c r="H396" s="324"/>
      <c r="I396" s="325"/>
    </row>
    <row r="397" spans="1:9" ht="27.75" x14ac:dyDescent="0.25">
      <c r="A397" s="135"/>
      <c r="B397" s="137"/>
      <c r="C397" s="138"/>
      <c r="D397" s="138"/>
      <c r="E397" s="138"/>
      <c r="F397" s="138"/>
      <c r="G397" s="138"/>
      <c r="H397" s="138"/>
      <c r="I397" s="139"/>
    </row>
    <row r="398" spans="1:9" x14ac:dyDescent="0.25">
      <c r="A398" s="135"/>
      <c r="I398" s="136"/>
    </row>
    <row r="399" spans="1:9" x14ac:dyDescent="0.25">
      <c r="A399" s="135"/>
      <c r="I399" s="136"/>
    </row>
    <row r="400" spans="1:9" x14ac:dyDescent="0.25">
      <c r="A400" s="135"/>
      <c r="I400" s="136"/>
    </row>
    <row r="401" spans="1:9" ht="27.75" x14ac:dyDescent="0.25">
      <c r="A401" s="135"/>
      <c r="B401" s="147"/>
      <c r="C401" s="147"/>
      <c r="D401" s="148"/>
      <c r="E401" s="148"/>
      <c r="F401" s="148"/>
      <c r="G401" s="148"/>
      <c r="H401" s="148"/>
      <c r="I401" s="149"/>
    </row>
    <row r="402" spans="1:9" ht="27.75" x14ac:dyDescent="0.25">
      <c r="A402" s="135"/>
      <c r="B402" s="147"/>
      <c r="C402" s="147"/>
      <c r="D402" s="148"/>
      <c r="E402" s="148"/>
      <c r="F402" s="148"/>
      <c r="G402" s="148"/>
      <c r="H402" s="148"/>
      <c r="I402" s="149"/>
    </row>
    <row r="403" spans="1:9" ht="27.75" x14ac:dyDescent="0.25">
      <c r="A403" s="135"/>
      <c r="B403" s="147"/>
      <c r="C403" s="147"/>
      <c r="D403" s="148"/>
      <c r="E403" s="148"/>
      <c r="F403" s="148"/>
      <c r="G403" s="148"/>
      <c r="H403" s="148"/>
      <c r="I403" s="149"/>
    </row>
    <row r="404" spans="1:9" ht="27.75" x14ac:dyDescent="0.25">
      <c r="A404" s="135"/>
      <c r="B404" s="147"/>
      <c r="C404" s="147"/>
      <c r="D404" s="148"/>
      <c r="E404" s="148"/>
      <c r="F404" s="148"/>
      <c r="G404" s="148"/>
      <c r="H404" s="148"/>
      <c r="I404" s="149"/>
    </row>
    <row r="405" spans="1:9" ht="27.75" x14ac:dyDescent="0.25">
      <c r="A405" s="135"/>
      <c r="B405" s="150"/>
      <c r="C405" s="150"/>
      <c r="D405" s="151"/>
      <c r="E405" s="151"/>
      <c r="F405" s="151"/>
      <c r="G405" s="151"/>
      <c r="H405" s="151"/>
      <c r="I405" s="152"/>
    </row>
    <row r="406" spans="1:9" ht="27.75" x14ac:dyDescent="0.25">
      <c r="A406" s="135"/>
      <c r="B406" s="150"/>
      <c r="C406" s="150"/>
      <c r="D406" s="151"/>
      <c r="E406" s="151"/>
      <c r="F406" s="151"/>
      <c r="G406" s="151"/>
      <c r="H406" s="151"/>
      <c r="I406" s="152"/>
    </row>
    <row r="407" spans="1:9" ht="27.75" x14ac:dyDescent="0.25">
      <c r="A407" s="135"/>
      <c r="B407" s="150"/>
      <c r="C407" s="150"/>
      <c r="D407" s="151"/>
      <c r="E407" s="151"/>
      <c r="F407" s="151"/>
      <c r="G407" s="151"/>
      <c r="H407" s="151"/>
      <c r="I407" s="152"/>
    </row>
    <row r="408" spans="1:9" ht="27.75" x14ac:dyDescent="0.25">
      <c r="A408" s="135"/>
      <c r="B408" s="150"/>
      <c r="C408" s="150"/>
      <c r="D408" s="151"/>
      <c r="E408" s="151"/>
      <c r="F408" s="151"/>
      <c r="G408" s="151"/>
      <c r="H408" s="151"/>
      <c r="I408" s="152"/>
    </row>
    <row r="409" spans="1:9" ht="27.75" x14ac:dyDescent="0.25">
      <c r="A409" s="326" t="s">
        <v>90</v>
      </c>
      <c r="B409" s="327"/>
      <c r="C409" s="327"/>
      <c r="D409" s="327"/>
      <c r="E409" s="327"/>
      <c r="F409" s="327"/>
      <c r="G409" s="327"/>
      <c r="H409" s="327"/>
      <c r="I409" s="328"/>
    </row>
    <row r="410" spans="1:9" ht="27.75" x14ac:dyDescent="0.25">
      <c r="A410" s="329" t="s">
        <v>95</v>
      </c>
      <c r="B410" s="330"/>
      <c r="C410" s="330"/>
      <c r="D410" s="330"/>
      <c r="E410" s="330"/>
      <c r="F410" s="330"/>
      <c r="G410" s="330"/>
      <c r="H410" s="330"/>
      <c r="I410" s="331"/>
    </row>
    <row r="411" spans="1:9" ht="27.75" x14ac:dyDescent="0.25">
      <c r="A411" s="135"/>
      <c r="B411" s="150"/>
      <c r="C411" s="150"/>
      <c r="D411" s="151"/>
      <c r="E411" s="151"/>
      <c r="F411" s="151"/>
      <c r="G411" s="151"/>
      <c r="H411" s="151"/>
      <c r="I411" s="152"/>
    </row>
    <row r="412" spans="1:9" ht="27.75" x14ac:dyDescent="0.25">
      <c r="A412" s="135"/>
      <c r="B412" s="150"/>
      <c r="C412" s="150"/>
      <c r="D412" s="151"/>
      <c r="E412" s="151"/>
      <c r="F412" s="151"/>
      <c r="G412" s="151"/>
      <c r="H412" s="151"/>
      <c r="I412" s="152"/>
    </row>
    <row r="413" spans="1:9" ht="27.75" x14ac:dyDescent="0.25">
      <c r="A413" s="135"/>
      <c r="B413" s="150"/>
      <c r="C413" s="150"/>
      <c r="D413" s="151"/>
      <c r="E413" s="151"/>
      <c r="F413" s="151"/>
      <c r="G413" s="151"/>
      <c r="H413" s="151"/>
      <c r="I413" s="152"/>
    </row>
    <row r="414" spans="1:9" ht="27.75" x14ac:dyDescent="0.25">
      <c r="A414" s="135"/>
      <c r="B414" s="150"/>
      <c r="C414" s="150"/>
      <c r="D414" s="151"/>
      <c r="E414" s="151"/>
      <c r="F414" s="151"/>
      <c r="G414" s="151"/>
      <c r="H414" s="151"/>
      <c r="I414" s="152"/>
    </row>
    <row r="415" spans="1:9" ht="27.75" x14ac:dyDescent="0.25">
      <c r="A415" s="135"/>
      <c r="B415" s="150"/>
      <c r="C415" s="150"/>
      <c r="D415" s="151"/>
      <c r="E415" s="151"/>
      <c r="F415" s="151"/>
      <c r="G415" s="151"/>
      <c r="H415" s="151"/>
      <c r="I415" s="152"/>
    </row>
    <row r="416" spans="1:9" ht="27.75" x14ac:dyDescent="0.25">
      <c r="A416" s="135"/>
      <c r="B416" s="150"/>
      <c r="C416" s="150"/>
      <c r="D416" s="151"/>
      <c r="E416" s="151"/>
      <c r="F416" s="151"/>
      <c r="G416" s="151"/>
      <c r="H416" s="151"/>
      <c r="I416" s="152"/>
    </row>
    <row r="417" spans="1:9" ht="27.75" x14ac:dyDescent="0.25">
      <c r="A417" s="135"/>
      <c r="B417" s="150"/>
      <c r="C417" s="150"/>
      <c r="D417" s="151"/>
      <c r="E417" s="151"/>
      <c r="F417" s="151"/>
      <c r="G417" s="151"/>
      <c r="H417" s="151"/>
      <c r="I417" s="152"/>
    </row>
    <row r="418" spans="1:9" ht="27.75" x14ac:dyDescent="0.25">
      <c r="A418" s="135"/>
      <c r="B418" s="147"/>
      <c r="C418" s="147"/>
      <c r="D418" s="148"/>
      <c r="E418" s="148"/>
      <c r="F418" s="148"/>
      <c r="G418" s="148"/>
      <c r="H418" s="148"/>
      <c r="I418" s="149"/>
    </row>
    <row r="419" spans="1:9" ht="27.75" x14ac:dyDescent="0.25">
      <c r="A419" s="135"/>
      <c r="B419" s="147"/>
      <c r="C419" s="147"/>
      <c r="D419" s="148"/>
      <c r="E419" s="148"/>
      <c r="F419" s="148"/>
      <c r="G419" s="148"/>
      <c r="H419" s="148"/>
      <c r="I419" s="149"/>
    </row>
    <row r="420" spans="1:9" ht="27.75" x14ac:dyDescent="0.25">
      <c r="A420" s="135"/>
      <c r="B420" s="147"/>
      <c r="C420" s="147"/>
      <c r="D420" s="148"/>
      <c r="E420" s="148"/>
      <c r="F420" s="148"/>
      <c r="G420" s="148"/>
      <c r="H420" s="148"/>
      <c r="I420" s="149"/>
    </row>
    <row r="421" spans="1:9" x14ac:dyDescent="0.25">
      <c r="A421" s="135"/>
      <c r="I421" s="136"/>
    </row>
    <row r="422" spans="1:9" x14ac:dyDescent="0.25">
      <c r="A422" s="135"/>
      <c r="I422" s="136"/>
    </row>
    <row r="423" spans="1:9" ht="27.75" x14ac:dyDescent="0.25">
      <c r="A423" s="145"/>
      <c r="B423" s="137"/>
      <c r="C423" s="137"/>
      <c r="D423" s="137"/>
      <c r="E423" s="137"/>
      <c r="F423" s="137"/>
      <c r="G423" s="137"/>
      <c r="H423" s="137"/>
      <c r="I423" s="146"/>
    </row>
    <row r="424" spans="1:9" x14ac:dyDescent="0.25">
      <c r="A424" s="135"/>
      <c r="I424" s="136"/>
    </row>
    <row r="425" spans="1:9" x14ac:dyDescent="0.25">
      <c r="A425" s="135"/>
      <c r="I425" s="136"/>
    </row>
    <row r="426" spans="1:9" x14ac:dyDescent="0.25">
      <c r="A426" s="135"/>
      <c r="I426" s="136"/>
    </row>
    <row r="427" spans="1:9" ht="15.75" thickBot="1" x14ac:dyDescent="0.3">
      <c r="A427" s="142"/>
      <c r="B427" s="143"/>
      <c r="C427" s="143"/>
      <c r="D427" s="143"/>
      <c r="E427" s="143"/>
      <c r="F427" s="143"/>
      <c r="G427" s="143"/>
      <c r="H427" s="143"/>
      <c r="I427" s="144"/>
    </row>
    <row r="428" spans="1:9" ht="15.75" thickTop="1" x14ac:dyDescent="0.25">
      <c r="A428" s="132"/>
      <c r="B428" s="133"/>
      <c r="C428" s="133"/>
      <c r="D428" s="133"/>
      <c r="E428" s="133"/>
      <c r="F428" s="133"/>
      <c r="G428" s="133"/>
      <c r="H428" s="133"/>
      <c r="I428" s="134"/>
    </row>
    <row r="429" spans="1:9" x14ac:dyDescent="0.25">
      <c r="A429" s="135"/>
      <c r="I429" s="136"/>
    </row>
    <row r="430" spans="1:9" x14ac:dyDescent="0.25">
      <c r="A430" s="135"/>
      <c r="I430" s="136"/>
    </row>
    <row r="431" spans="1:9" x14ac:dyDescent="0.25">
      <c r="A431" s="135"/>
      <c r="I431" s="136"/>
    </row>
    <row r="432" spans="1:9" x14ac:dyDescent="0.25">
      <c r="A432" s="135"/>
      <c r="I432" s="136"/>
    </row>
    <row r="433" spans="1:9" x14ac:dyDescent="0.25">
      <c r="A433" s="135"/>
      <c r="I433" s="136"/>
    </row>
    <row r="434" spans="1:9" ht="27.75" x14ac:dyDescent="0.25">
      <c r="A434" s="323" t="str">
        <f>A396</f>
        <v>201A22002 - DORCHESTER HOTEL AND RESIDENCES</v>
      </c>
      <c r="B434" s="324"/>
      <c r="C434" s="324"/>
      <c r="D434" s="324"/>
      <c r="E434" s="324"/>
      <c r="F434" s="324"/>
      <c r="G434" s="324"/>
      <c r="H434" s="324"/>
      <c r="I434" s="325"/>
    </row>
    <row r="435" spans="1:9" ht="27.75" x14ac:dyDescent="0.25">
      <c r="A435" s="135"/>
      <c r="B435" s="137"/>
      <c r="C435" s="138"/>
      <c r="D435" s="138"/>
      <c r="E435" s="138"/>
      <c r="F435" s="138"/>
      <c r="G435" s="138"/>
      <c r="H435" s="138"/>
      <c r="I435" s="139"/>
    </row>
    <row r="436" spans="1:9" x14ac:dyDescent="0.25">
      <c r="A436" s="135"/>
      <c r="I436" s="136"/>
    </row>
    <row r="437" spans="1:9" x14ac:dyDescent="0.25">
      <c r="A437" s="135"/>
      <c r="I437" s="136"/>
    </row>
    <row r="438" spans="1:9" x14ac:dyDescent="0.25">
      <c r="A438" s="135"/>
      <c r="I438" s="136"/>
    </row>
    <row r="439" spans="1:9" ht="27.75" x14ac:dyDescent="0.25">
      <c r="A439" s="135"/>
      <c r="B439" s="147"/>
      <c r="C439" s="147"/>
      <c r="D439" s="148"/>
      <c r="E439" s="148"/>
      <c r="F439" s="148"/>
      <c r="G439" s="148"/>
      <c r="H439" s="148"/>
      <c r="I439" s="149"/>
    </row>
    <row r="440" spans="1:9" ht="27.75" x14ac:dyDescent="0.25">
      <c r="A440" s="135"/>
      <c r="B440" s="147"/>
      <c r="C440" s="147"/>
      <c r="D440" s="148"/>
      <c r="E440" s="148"/>
      <c r="F440" s="148"/>
      <c r="G440" s="148"/>
      <c r="H440" s="148"/>
      <c r="I440" s="149"/>
    </row>
    <row r="441" spans="1:9" ht="27.75" x14ac:dyDescent="0.25">
      <c r="A441" s="135"/>
      <c r="B441" s="147"/>
      <c r="C441" s="147"/>
      <c r="D441" s="148"/>
      <c r="E441" s="148"/>
      <c r="F441" s="148"/>
      <c r="G441" s="148"/>
      <c r="H441" s="148"/>
      <c r="I441" s="149"/>
    </row>
    <row r="442" spans="1:9" ht="27.75" x14ac:dyDescent="0.25">
      <c r="A442" s="135"/>
      <c r="B442" s="147"/>
      <c r="C442" s="147"/>
      <c r="D442" s="148"/>
      <c r="E442" s="148"/>
      <c r="F442" s="148"/>
      <c r="G442" s="148"/>
      <c r="H442" s="148"/>
      <c r="I442" s="149"/>
    </row>
    <row r="443" spans="1:9" ht="27.75" x14ac:dyDescent="0.25">
      <c r="A443" s="135"/>
      <c r="B443" s="150"/>
      <c r="C443" s="150"/>
      <c r="D443" s="151"/>
      <c r="E443" s="151"/>
      <c r="F443" s="151"/>
      <c r="G443" s="151"/>
      <c r="H443" s="151"/>
      <c r="I443" s="152"/>
    </row>
    <row r="444" spans="1:9" ht="27.75" x14ac:dyDescent="0.25">
      <c r="A444" s="135"/>
      <c r="B444" s="150"/>
      <c r="C444" s="150"/>
      <c r="D444" s="151"/>
      <c r="E444" s="151"/>
      <c r="F444" s="151"/>
      <c r="G444" s="151"/>
      <c r="H444" s="151"/>
      <c r="I444" s="152"/>
    </row>
    <row r="445" spans="1:9" ht="27.75" x14ac:dyDescent="0.25">
      <c r="A445" s="135"/>
      <c r="B445" s="150"/>
      <c r="C445" s="150"/>
      <c r="D445" s="151"/>
      <c r="E445" s="151"/>
      <c r="F445" s="151"/>
      <c r="G445" s="151"/>
      <c r="H445" s="151"/>
      <c r="I445" s="152"/>
    </row>
    <row r="446" spans="1:9" ht="27.75" x14ac:dyDescent="0.25">
      <c r="A446" s="135"/>
      <c r="B446" s="150"/>
      <c r="C446" s="150"/>
      <c r="D446" s="151"/>
      <c r="E446" s="151"/>
      <c r="F446" s="151"/>
      <c r="G446" s="151"/>
      <c r="H446" s="151"/>
      <c r="I446" s="152"/>
    </row>
    <row r="447" spans="1:9" ht="27.75" x14ac:dyDescent="0.25">
      <c r="A447" s="326" t="s">
        <v>92</v>
      </c>
      <c r="B447" s="327"/>
      <c r="C447" s="327"/>
      <c r="D447" s="327"/>
      <c r="E447" s="327"/>
      <c r="F447" s="327"/>
      <c r="G447" s="327"/>
      <c r="H447" s="327"/>
      <c r="I447" s="328"/>
    </row>
    <row r="448" spans="1:9" ht="27.75" x14ac:dyDescent="0.25">
      <c r="A448" s="329" t="s">
        <v>93</v>
      </c>
      <c r="B448" s="330"/>
      <c r="C448" s="330"/>
      <c r="D448" s="330"/>
      <c r="E448" s="330"/>
      <c r="F448" s="330"/>
      <c r="G448" s="330"/>
      <c r="H448" s="330"/>
      <c r="I448" s="331"/>
    </row>
    <row r="449" spans="1:9" ht="27.75" x14ac:dyDescent="0.25">
      <c r="A449" s="135"/>
      <c r="B449" s="150"/>
      <c r="C449" s="150"/>
      <c r="D449" s="151"/>
      <c r="E449" s="151"/>
      <c r="F449" s="151"/>
      <c r="G449" s="151"/>
      <c r="H449" s="151"/>
      <c r="I449" s="152"/>
    </row>
    <row r="450" spans="1:9" ht="27.75" x14ac:dyDescent="0.25">
      <c r="A450" s="135"/>
      <c r="B450" s="150"/>
      <c r="C450" s="150"/>
      <c r="D450" s="151"/>
      <c r="E450" s="151"/>
      <c r="F450" s="151"/>
      <c r="G450" s="151"/>
      <c r="H450" s="151"/>
      <c r="I450" s="152"/>
    </row>
    <row r="451" spans="1:9" ht="27.75" x14ac:dyDescent="0.25">
      <c r="A451" s="135"/>
      <c r="B451" s="150"/>
      <c r="C451" s="150"/>
      <c r="D451" s="151"/>
      <c r="E451" s="151"/>
      <c r="F451" s="151"/>
      <c r="G451" s="151"/>
      <c r="H451" s="151"/>
      <c r="I451" s="152"/>
    </row>
    <row r="452" spans="1:9" ht="27.75" x14ac:dyDescent="0.25">
      <c r="A452" s="135"/>
      <c r="B452" s="150"/>
      <c r="C452" s="150"/>
      <c r="D452" s="151"/>
      <c r="E452" s="151"/>
      <c r="F452" s="151"/>
      <c r="G452" s="151"/>
      <c r="H452" s="151"/>
      <c r="I452" s="152"/>
    </row>
    <row r="453" spans="1:9" ht="27.75" x14ac:dyDescent="0.25">
      <c r="A453" s="135"/>
      <c r="B453" s="150"/>
      <c r="C453" s="150"/>
      <c r="D453" s="151"/>
      <c r="E453" s="151"/>
      <c r="F453" s="151"/>
      <c r="G453" s="151"/>
      <c r="H453" s="151"/>
      <c r="I453" s="152"/>
    </row>
    <row r="454" spans="1:9" ht="27.75" x14ac:dyDescent="0.25">
      <c r="A454" s="135"/>
      <c r="B454" s="150"/>
      <c r="C454" s="150"/>
      <c r="D454" s="151"/>
      <c r="E454" s="151"/>
      <c r="F454" s="151"/>
      <c r="G454" s="151"/>
      <c r="H454" s="151"/>
      <c r="I454" s="152"/>
    </row>
    <row r="455" spans="1:9" ht="27.75" x14ac:dyDescent="0.25">
      <c r="A455" s="135"/>
      <c r="B455" s="150"/>
      <c r="C455" s="150"/>
      <c r="D455" s="151"/>
      <c r="E455" s="151"/>
      <c r="F455" s="151"/>
      <c r="G455" s="151"/>
      <c r="H455" s="151"/>
      <c r="I455" s="152"/>
    </row>
    <row r="456" spans="1:9" ht="27.75" x14ac:dyDescent="0.25">
      <c r="A456" s="135"/>
      <c r="B456" s="147"/>
      <c r="C456" s="147"/>
      <c r="D456" s="148"/>
      <c r="E456" s="148"/>
      <c r="F456" s="148"/>
      <c r="G456" s="148"/>
      <c r="H456" s="148"/>
      <c r="I456" s="149"/>
    </row>
    <row r="457" spans="1:9" ht="27.75" x14ac:dyDescent="0.25">
      <c r="A457" s="135"/>
      <c r="B457" s="147"/>
      <c r="C457" s="147"/>
      <c r="D457" s="148"/>
      <c r="E457" s="148"/>
      <c r="F457" s="148"/>
      <c r="G457" s="148"/>
      <c r="H457" s="148"/>
      <c r="I457" s="149"/>
    </row>
    <row r="458" spans="1:9" ht="27.75" x14ac:dyDescent="0.25">
      <c r="A458" s="135"/>
      <c r="B458" s="147"/>
      <c r="C458" s="147"/>
      <c r="D458" s="148"/>
      <c r="E458" s="148"/>
      <c r="F458" s="148"/>
      <c r="G458" s="148"/>
      <c r="H458" s="148"/>
      <c r="I458" s="149"/>
    </row>
    <row r="459" spans="1:9" x14ac:dyDescent="0.25">
      <c r="A459" s="135"/>
      <c r="I459" s="136"/>
    </row>
    <row r="460" spans="1:9" x14ac:dyDescent="0.25">
      <c r="A460" s="135"/>
      <c r="I460" s="136"/>
    </row>
    <row r="461" spans="1:9" ht="27.75" x14ac:dyDescent="0.25">
      <c r="A461" s="145"/>
      <c r="B461" s="137"/>
      <c r="C461" s="137"/>
      <c r="D461" s="137"/>
      <c r="E461" s="137"/>
      <c r="F461" s="137"/>
      <c r="G461" s="137"/>
      <c r="H461" s="137"/>
      <c r="I461" s="146"/>
    </row>
    <row r="462" spans="1:9" x14ac:dyDescent="0.25">
      <c r="A462" s="135"/>
      <c r="I462" s="136"/>
    </row>
    <row r="463" spans="1:9" x14ac:dyDescent="0.25">
      <c r="A463" s="135"/>
      <c r="I463" s="136"/>
    </row>
    <row r="464" spans="1:9" x14ac:dyDescent="0.25">
      <c r="A464" s="135"/>
      <c r="I464" s="136"/>
    </row>
    <row r="465" spans="1:9" ht="15.75" thickBot="1" x14ac:dyDescent="0.3">
      <c r="A465" s="142"/>
      <c r="B465" s="143"/>
      <c r="C465" s="143"/>
      <c r="D465" s="143"/>
      <c r="E465" s="143"/>
      <c r="F465" s="143"/>
      <c r="G465" s="143"/>
      <c r="H465" s="143"/>
      <c r="I465" s="144"/>
    </row>
    <row r="466" spans="1:9" ht="15.75" thickTop="1" x14ac:dyDescent="0.25">
      <c r="A466" s="132"/>
      <c r="B466" s="133"/>
      <c r="C466" s="133"/>
      <c r="D466" s="133"/>
      <c r="E466" s="133"/>
      <c r="F466" s="133"/>
      <c r="G466" s="133"/>
      <c r="H466" s="133"/>
      <c r="I466" s="134"/>
    </row>
    <row r="467" spans="1:9" x14ac:dyDescent="0.25">
      <c r="A467" s="135"/>
      <c r="I467" s="136"/>
    </row>
    <row r="468" spans="1:9" x14ac:dyDescent="0.25">
      <c r="A468" s="135"/>
      <c r="I468" s="136"/>
    </row>
    <row r="469" spans="1:9" x14ac:dyDescent="0.25">
      <c r="A469" s="135"/>
      <c r="I469" s="136"/>
    </row>
    <row r="470" spans="1:9" x14ac:dyDescent="0.25">
      <c r="A470" s="135"/>
      <c r="I470" s="136"/>
    </row>
    <row r="471" spans="1:9" x14ac:dyDescent="0.25">
      <c r="A471" s="135"/>
      <c r="I471" s="136"/>
    </row>
    <row r="472" spans="1:9" ht="27.75" x14ac:dyDescent="0.25">
      <c r="A472" s="323" t="str">
        <f>A434</f>
        <v>201A22002 - DORCHESTER HOTEL AND RESIDENCES</v>
      </c>
      <c r="B472" s="324"/>
      <c r="C472" s="324"/>
      <c r="D472" s="324"/>
      <c r="E472" s="324"/>
      <c r="F472" s="324"/>
      <c r="G472" s="324"/>
      <c r="H472" s="324"/>
      <c r="I472" s="325"/>
    </row>
    <row r="473" spans="1:9" ht="27.75" x14ac:dyDescent="0.25">
      <c r="A473" s="135"/>
      <c r="B473" s="137"/>
      <c r="C473" s="138"/>
      <c r="D473" s="138"/>
      <c r="E473" s="138"/>
      <c r="F473" s="138"/>
      <c r="G473" s="138"/>
      <c r="H473" s="138"/>
      <c r="I473" s="139"/>
    </row>
    <row r="474" spans="1:9" x14ac:dyDescent="0.25">
      <c r="A474" s="135"/>
      <c r="I474" s="136"/>
    </row>
    <row r="475" spans="1:9" x14ac:dyDescent="0.25">
      <c r="A475" s="135"/>
      <c r="I475" s="136"/>
    </row>
    <row r="476" spans="1:9" x14ac:dyDescent="0.25">
      <c r="A476" s="135"/>
      <c r="I476" s="136"/>
    </row>
    <row r="477" spans="1:9" ht="27.75" x14ac:dyDescent="0.25">
      <c r="A477" s="135"/>
      <c r="B477" s="147"/>
      <c r="C477" s="147"/>
      <c r="D477" s="148"/>
      <c r="E477" s="148"/>
      <c r="F477" s="148"/>
      <c r="G477" s="148"/>
      <c r="H477" s="148"/>
      <c r="I477" s="149"/>
    </row>
    <row r="478" spans="1:9" ht="27.75" x14ac:dyDescent="0.25">
      <c r="A478" s="135"/>
      <c r="B478" s="147"/>
      <c r="C478" s="147"/>
      <c r="D478" s="148"/>
      <c r="E478" s="148"/>
      <c r="F478" s="148"/>
      <c r="G478" s="148"/>
      <c r="H478" s="148"/>
      <c r="I478" s="149"/>
    </row>
    <row r="479" spans="1:9" ht="27.75" x14ac:dyDescent="0.25">
      <c r="A479" s="135"/>
      <c r="B479" s="147"/>
      <c r="C479" s="147"/>
      <c r="D479" s="148"/>
      <c r="E479" s="148"/>
      <c r="F479" s="148"/>
      <c r="G479" s="148"/>
      <c r="H479" s="148"/>
      <c r="I479" s="149"/>
    </row>
    <row r="480" spans="1:9" ht="27.75" x14ac:dyDescent="0.25">
      <c r="A480" s="135"/>
      <c r="B480" s="147"/>
      <c r="C480" s="147"/>
      <c r="D480" s="148"/>
      <c r="E480" s="148"/>
      <c r="F480" s="148"/>
      <c r="G480" s="148"/>
      <c r="H480" s="148"/>
      <c r="I480" s="149"/>
    </row>
    <row r="481" spans="1:9" ht="27.75" x14ac:dyDescent="0.25">
      <c r="A481" s="135"/>
      <c r="B481" s="233"/>
      <c r="C481" s="233"/>
      <c r="D481" s="234"/>
      <c r="E481" s="234"/>
      <c r="F481" s="234"/>
      <c r="G481" s="234"/>
      <c r="H481" s="234"/>
      <c r="I481" s="235"/>
    </row>
    <row r="482" spans="1:9" ht="27.75" x14ac:dyDescent="0.25">
      <c r="A482" s="135"/>
      <c r="B482" s="233"/>
      <c r="C482" s="233"/>
      <c r="D482" s="234"/>
      <c r="E482" s="234"/>
      <c r="F482" s="234"/>
      <c r="G482" s="234"/>
      <c r="H482" s="234"/>
      <c r="I482" s="235"/>
    </row>
    <row r="483" spans="1:9" ht="27.75" x14ac:dyDescent="0.25">
      <c r="A483" s="135"/>
      <c r="B483" s="233"/>
      <c r="C483" s="233"/>
      <c r="D483" s="234"/>
      <c r="E483" s="234"/>
      <c r="F483" s="234"/>
      <c r="G483" s="234"/>
      <c r="H483" s="234"/>
      <c r="I483" s="235"/>
    </row>
    <row r="484" spans="1:9" ht="27.75" x14ac:dyDescent="0.25">
      <c r="A484" s="135"/>
      <c r="B484" s="233"/>
      <c r="C484" s="233"/>
      <c r="D484" s="234"/>
      <c r="E484" s="234"/>
      <c r="F484" s="234"/>
      <c r="G484" s="234"/>
      <c r="H484" s="234"/>
      <c r="I484" s="235"/>
    </row>
    <row r="485" spans="1:9" ht="27.75" x14ac:dyDescent="0.25">
      <c r="A485" s="326" t="s">
        <v>1300</v>
      </c>
      <c r="B485" s="327"/>
      <c r="C485" s="327"/>
      <c r="D485" s="327"/>
      <c r="E485" s="327"/>
      <c r="F485" s="327"/>
      <c r="G485" s="327"/>
      <c r="H485" s="327"/>
      <c r="I485" s="328"/>
    </row>
    <row r="486" spans="1:9" ht="27.75" x14ac:dyDescent="0.25">
      <c r="A486" s="329" t="s">
        <v>1301</v>
      </c>
      <c r="B486" s="330"/>
      <c r="C486" s="330"/>
      <c r="D486" s="330"/>
      <c r="E486" s="330"/>
      <c r="F486" s="330"/>
      <c r="G486" s="330"/>
      <c r="H486" s="330"/>
      <c r="I486" s="331"/>
    </row>
    <row r="487" spans="1:9" ht="27.75" x14ac:dyDescent="0.25">
      <c r="A487" s="135"/>
      <c r="B487" s="233"/>
      <c r="C487" s="233"/>
      <c r="D487" s="234"/>
      <c r="E487" s="234"/>
      <c r="F487" s="234"/>
      <c r="G487" s="234"/>
      <c r="H487" s="234"/>
      <c r="I487" s="235"/>
    </row>
    <row r="488" spans="1:9" ht="27.75" x14ac:dyDescent="0.25">
      <c r="A488" s="135"/>
      <c r="B488" s="233"/>
      <c r="C488" s="233"/>
      <c r="D488" s="234"/>
      <c r="E488" s="234"/>
      <c r="F488" s="234"/>
      <c r="G488" s="234"/>
      <c r="H488" s="234"/>
      <c r="I488" s="235"/>
    </row>
    <row r="489" spans="1:9" ht="27.75" x14ac:dyDescent="0.25">
      <c r="A489" s="135"/>
      <c r="B489" s="233"/>
      <c r="C489" s="233"/>
      <c r="D489" s="234"/>
      <c r="E489" s="234"/>
      <c r="F489" s="234"/>
      <c r="G489" s="234"/>
      <c r="H489" s="234"/>
      <c r="I489" s="235"/>
    </row>
    <row r="490" spans="1:9" ht="27.75" x14ac:dyDescent="0.25">
      <c r="A490" s="135"/>
      <c r="B490" s="233"/>
      <c r="C490" s="233"/>
      <c r="D490" s="234"/>
      <c r="E490" s="234"/>
      <c r="F490" s="234"/>
      <c r="G490" s="234"/>
      <c r="H490" s="234"/>
      <c r="I490" s="235"/>
    </row>
    <row r="491" spans="1:9" ht="27.75" x14ac:dyDescent="0.25">
      <c r="A491" s="135"/>
      <c r="B491" s="233"/>
      <c r="C491" s="233"/>
      <c r="D491" s="234"/>
      <c r="E491" s="234"/>
      <c r="F491" s="234"/>
      <c r="G491" s="234"/>
      <c r="H491" s="234"/>
      <c r="I491" s="235"/>
    </row>
    <row r="492" spans="1:9" ht="27.75" x14ac:dyDescent="0.25">
      <c r="A492" s="135"/>
      <c r="B492" s="233"/>
      <c r="C492" s="233"/>
      <c r="D492" s="234"/>
      <c r="E492" s="234"/>
      <c r="F492" s="234"/>
      <c r="G492" s="234"/>
      <c r="H492" s="234"/>
      <c r="I492" s="235"/>
    </row>
    <row r="493" spans="1:9" ht="27.75" x14ac:dyDescent="0.25">
      <c r="A493" s="135"/>
      <c r="B493" s="233"/>
      <c r="C493" s="233"/>
      <c r="D493" s="234"/>
      <c r="E493" s="234"/>
      <c r="F493" s="234"/>
      <c r="G493" s="234"/>
      <c r="H493" s="234"/>
      <c r="I493" s="235"/>
    </row>
    <row r="494" spans="1:9" ht="27.75" x14ac:dyDescent="0.25">
      <c r="A494" s="135"/>
      <c r="B494" s="147"/>
      <c r="C494" s="147"/>
      <c r="D494" s="148"/>
      <c r="E494" s="148"/>
      <c r="F494" s="148"/>
      <c r="G494" s="148"/>
      <c r="H494" s="148"/>
      <c r="I494" s="149"/>
    </row>
    <row r="495" spans="1:9" ht="27.75" x14ac:dyDescent="0.25">
      <c r="A495" s="135"/>
      <c r="B495" s="147"/>
      <c r="C495" s="147"/>
      <c r="D495" s="148"/>
      <c r="E495" s="148"/>
      <c r="F495" s="148"/>
      <c r="G495" s="148"/>
      <c r="H495" s="148"/>
      <c r="I495" s="149"/>
    </row>
    <row r="496" spans="1:9" ht="27.75" x14ac:dyDescent="0.25">
      <c r="A496" s="135"/>
      <c r="B496" s="147"/>
      <c r="C496" s="147"/>
      <c r="D496" s="148"/>
      <c r="E496" s="148"/>
      <c r="F496" s="148"/>
      <c r="G496" s="148"/>
      <c r="H496" s="148"/>
      <c r="I496" s="149"/>
    </row>
    <row r="497" spans="1:9" x14ac:dyDescent="0.25">
      <c r="A497" s="135"/>
      <c r="I497" s="136"/>
    </row>
    <row r="498" spans="1:9" x14ac:dyDescent="0.25">
      <c r="A498" s="135"/>
      <c r="I498" s="136"/>
    </row>
    <row r="499" spans="1:9" ht="27.75" x14ac:dyDescent="0.25">
      <c r="A499" s="145"/>
      <c r="B499" s="137"/>
      <c r="C499" s="137"/>
      <c r="D499" s="137"/>
      <c r="E499" s="137"/>
      <c r="F499" s="137"/>
      <c r="G499" s="137"/>
      <c r="H499" s="137"/>
      <c r="I499" s="146"/>
    </row>
    <row r="500" spans="1:9" x14ac:dyDescent="0.25">
      <c r="A500" s="135"/>
      <c r="I500" s="136"/>
    </row>
    <row r="501" spans="1:9" x14ac:dyDescent="0.25">
      <c r="A501" s="135"/>
      <c r="I501" s="136"/>
    </row>
    <row r="502" spans="1:9" x14ac:dyDescent="0.25">
      <c r="A502" s="135"/>
      <c r="I502" s="136"/>
    </row>
    <row r="503" spans="1:9" ht="15.75" thickBot="1" x14ac:dyDescent="0.3">
      <c r="A503" s="142"/>
      <c r="B503" s="143"/>
      <c r="C503" s="143"/>
      <c r="D503" s="143"/>
      <c r="E503" s="143"/>
      <c r="F503" s="143"/>
      <c r="G503" s="143"/>
      <c r="H503" s="143"/>
      <c r="I503" s="144"/>
    </row>
    <row r="504" spans="1:9" ht="15.75" thickTop="1" x14ac:dyDescent="0.25"/>
  </sheetData>
  <mergeCells count="65">
    <mergeCell ref="A409:I409"/>
    <mergeCell ref="A410:I410"/>
    <mergeCell ref="A434:I434"/>
    <mergeCell ref="A447:I447"/>
    <mergeCell ref="A448:I448"/>
    <mergeCell ref="A396:I396"/>
    <mergeCell ref="A257:I257"/>
    <mergeCell ref="A258:I258"/>
    <mergeCell ref="A282:I282"/>
    <mergeCell ref="A295:I295"/>
    <mergeCell ref="A296:I296"/>
    <mergeCell ref="A320:I320"/>
    <mergeCell ref="A333:I333"/>
    <mergeCell ref="A334:I334"/>
    <mergeCell ref="A358:I358"/>
    <mergeCell ref="A371:I371"/>
    <mergeCell ref="A372:I372"/>
    <mergeCell ref="A244:I244"/>
    <mergeCell ref="B116:C116"/>
    <mergeCell ref="D116:I116"/>
    <mergeCell ref="A130:I130"/>
    <mergeCell ref="A143:I143"/>
    <mergeCell ref="A144:I144"/>
    <mergeCell ref="A168:I168"/>
    <mergeCell ref="A181:I181"/>
    <mergeCell ref="A182:I182"/>
    <mergeCell ref="A206:I206"/>
    <mergeCell ref="A219:I219"/>
    <mergeCell ref="A220:I220"/>
    <mergeCell ref="B115:C115"/>
    <mergeCell ref="D115:I115"/>
    <mergeCell ref="B74:C74"/>
    <mergeCell ref="D74:I74"/>
    <mergeCell ref="B75:C75"/>
    <mergeCell ref="D75:I75"/>
    <mergeCell ref="B76:C76"/>
    <mergeCell ref="D76:I76"/>
    <mergeCell ref="A92:I92"/>
    <mergeCell ref="A105:I105"/>
    <mergeCell ref="A106:I106"/>
    <mergeCell ref="B114:C114"/>
    <mergeCell ref="D114:I114"/>
    <mergeCell ref="B77:C77"/>
    <mergeCell ref="D77:I77"/>
    <mergeCell ref="D71:I71"/>
    <mergeCell ref="B72:C72"/>
    <mergeCell ref="D72:I72"/>
    <mergeCell ref="B73:C73"/>
    <mergeCell ref="D73:I73"/>
    <mergeCell ref="A472:I472"/>
    <mergeCell ref="A485:I485"/>
    <mergeCell ref="A486:I486"/>
    <mergeCell ref="A11:I11"/>
    <mergeCell ref="A43:I43"/>
    <mergeCell ref="A62:I62"/>
    <mergeCell ref="A64:I64"/>
    <mergeCell ref="B67:C67"/>
    <mergeCell ref="D67:I67"/>
    <mergeCell ref="B68:C68"/>
    <mergeCell ref="D68:I68"/>
    <mergeCell ref="B69:C69"/>
    <mergeCell ref="D69:I69"/>
    <mergeCell ref="B70:C70"/>
    <mergeCell ref="D70:I70"/>
    <mergeCell ref="B71:C7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  <rowBreaks count="12" manualBreakCount="12">
    <brk id="53" max="8" man="1"/>
    <brk id="85" max="8" man="1"/>
    <brk id="123" max="8" man="1"/>
    <brk id="161" max="8" man="1"/>
    <brk id="199" max="8" man="1"/>
    <brk id="237" max="8" man="1"/>
    <brk id="275" max="8" man="1"/>
    <brk id="313" max="8" man="1"/>
    <brk id="351" max="8" man="1"/>
    <brk id="389" max="8" man="1"/>
    <brk id="427" max="8" man="1"/>
    <brk id="465" max="8" man="1"/>
  </rowBreaks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459AD-D9B6-466A-8FD1-CE55DDF7E2EA}">
  <dimension ref="A1:T84"/>
  <sheetViews>
    <sheetView view="pageBreakPreview" topLeftCell="A6" zoomScale="84" zoomScaleNormal="100" zoomScaleSheetLayoutView="84" workbookViewId="0">
      <selection activeCell="F32" sqref="F32"/>
    </sheetView>
  </sheetViews>
  <sheetFormatPr defaultColWidth="9" defaultRowHeight="16.5" x14ac:dyDescent="0.25"/>
  <cols>
    <col min="1" max="1" width="7" style="62" customWidth="1"/>
    <col min="2" max="2" width="46.5703125" style="62" customWidth="1"/>
    <col min="3" max="3" width="44.42578125" style="62" customWidth="1"/>
    <col min="4" max="5" width="13.85546875" style="72" customWidth="1"/>
    <col min="6" max="6" width="18.42578125" style="62" customWidth="1"/>
    <col min="7" max="7" width="17" style="62" bestFit="1" customWidth="1"/>
    <col min="8" max="8" width="19.7109375" style="62" customWidth="1"/>
    <col min="9" max="9" width="11.140625" style="62" bestFit="1" customWidth="1"/>
    <col min="10" max="10" width="16.85546875" style="62" bestFit="1" customWidth="1"/>
    <col min="11" max="12" width="15.7109375" style="6" customWidth="1"/>
    <col min="13" max="13" width="15.140625" style="62" customWidth="1"/>
    <col min="14" max="14" width="16.85546875" style="62" bestFit="1" customWidth="1"/>
    <col min="15" max="15" width="18.42578125" style="62" bestFit="1" customWidth="1"/>
    <col min="16" max="16" width="9.5703125" style="62" bestFit="1" customWidth="1"/>
    <col min="17" max="17" width="18.28515625" style="62" bestFit="1" customWidth="1"/>
    <col min="18" max="18" width="12.42578125" style="6" customWidth="1"/>
    <col min="19" max="19" width="9" style="62"/>
    <col min="20" max="20" width="20.42578125" style="62" bestFit="1" customWidth="1"/>
    <col min="21" max="255" width="9" style="62"/>
    <col min="256" max="256" width="43" style="62" customWidth="1"/>
    <col min="257" max="257" width="15.7109375" style="62" customWidth="1"/>
    <col min="258" max="258" width="14.7109375" style="62" customWidth="1"/>
    <col min="259" max="260" width="13.28515625" style="62" customWidth="1"/>
    <col min="261" max="263" width="16.7109375" style="62" customWidth="1"/>
    <col min="264" max="264" width="9" style="62"/>
    <col min="265" max="265" width="8.85546875" style="62" customWidth="1"/>
    <col min="266" max="511" width="9" style="62"/>
    <col min="512" max="512" width="43" style="62" customWidth="1"/>
    <col min="513" max="513" width="15.7109375" style="62" customWidth="1"/>
    <col min="514" max="514" width="14.7109375" style="62" customWidth="1"/>
    <col min="515" max="516" width="13.28515625" style="62" customWidth="1"/>
    <col min="517" max="519" width="16.7109375" style="62" customWidth="1"/>
    <col min="520" max="520" width="9" style="62"/>
    <col min="521" max="521" width="8.85546875" style="62" customWidth="1"/>
    <col min="522" max="767" width="9" style="62"/>
    <col min="768" max="768" width="43" style="62" customWidth="1"/>
    <col min="769" max="769" width="15.7109375" style="62" customWidth="1"/>
    <col min="770" max="770" width="14.7109375" style="62" customWidth="1"/>
    <col min="771" max="772" width="13.28515625" style="62" customWidth="1"/>
    <col min="773" max="775" width="16.7109375" style="62" customWidth="1"/>
    <col min="776" max="776" width="9" style="62"/>
    <col min="777" max="777" width="8.85546875" style="62" customWidth="1"/>
    <col min="778" max="1023" width="9" style="62"/>
    <col min="1024" max="1024" width="43" style="62" customWidth="1"/>
    <col min="1025" max="1025" width="15.7109375" style="62" customWidth="1"/>
    <col min="1026" max="1026" width="14.7109375" style="62" customWidth="1"/>
    <col min="1027" max="1028" width="13.28515625" style="62" customWidth="1"/>
    <col min="1029" max="1031" width="16.7109375" style="62" customWidth="1"/>
    <col min="1032" max="1032" width="9" style="62"/>
    <col min="1033" max="1033" width="8.85546875" style="62" customWidth="1"/>
    <col min="1034" max="1279" width="9" style="62"/>
    <col min="1280" max="1280" width="43" style="62" customWidth="1"/>
    <col min="1281" max="1281" width="15.7109375" style="62" customWidth="1"/>
    <col min="1282" max="1282" width="14.7109375" style="62" customWidth="1"/>
    <col min="1283" max="1284" width="13.28515625" style="62" customWidth="1"/>
    <col min="1285" max="1287" width="16.7109375" style="62" customWidth="1"/>
    <col min="1288" max="1288" width="9" style="62"/>
    <col min="1289" max="1289" width="8.85546875" style="62" customWidth="1"/>
    <col min="1290" max="1535" width="9" style="62"/>
    <col min="1536" max="1536" width="43" style="62" customWidth="1"/>
    <col min="1537" max="1537" width="15.7109375" style="62" customWidth="1"/>
    <col min="1538" max="1538" width="14.7109375" style="62" customWidth="1"/>
    <col min="1539" max="1540" width="13.28515625" style="62" customWidth="1"/>
    <col min="1541" max="1543" width="16.7109375" style="62" customWidth="1"/>
    <col min="1544" max="1544" width="9" style="62"/>
    <col min="1545" max="1545" width="8.85546875" style="62" customWidth="1"/>
    <col min="1546" max="1791" width="9" style="62"/>
    <col min="1792" max="1792" width="43" style="62" customWidth="1"/>
    <col min="1793" max="1793" width="15.7109375" style="62" customWidth="1"/>
    <col min="1794" max="1794" width="14.7109375" style="62" customWidth="1"/>
    <col min="1795" max="1796" width="13.28515625" style="62" customWidth="1"/>
    <col min="1797" max="1799" width="16.7109375" style="62" customWidth="1"/>
    <col min="1800" max="1800" width="9" style="62"/>
    <col min="1801" max="1801" width="8.85546875" style="62" customWidth="1"/>
    <col min="1802" max="2047" width="9" style="62"/>
    <col min="2048" max="2048" width="43" style="62" customWidth="1"/>
    <col min="2049" max="2049" width="15.7109375" style="62" customWidth="1"/>
    <col min="2050" max="2050" width="14.7109375" style="62" customWidth="1"/>
    <col min="2051" max="2052" width="13.28515625" style="62" customWidth="1"/>
    <col min="2053" max="2055" width="16.7109375" style="62" customWidth="1"/>
    <col min="2056" max="2056" width="9" style="62"/>
    <col min="2057" max="2057" width="8.85546875" style="62" customWidth="1"/>
    <col min="2058" max="2303" width="9" style="62"/>
    <col min="2304" max="2304" width="43" style="62" customWidth="1"/>
    <col min="2305" max="2305" width="15.7109375" style="62" customWidth="1"/>
    <col min="2306" max="2306" width="14.7109375" style="62" customWidth="1"/>
    <col min="2307" max="2308" width="13.28515625" style="62" customWidth="1"/>
    <col min="2309" max="2311" width="16.7109375" style="62" customWidth="1"/>
    <col min="2312" max="2312" width="9" style="62"/>
    <col min="2313" max="2313" width="8.85546875" style="62" customWidth="1"/>
    <col min="2314" max="2559" width="9" style="62"/>
    <col min="2560" max="2560" width="43" style="62" customWidth="1"/>
    <col min="2561" max="2561" width="15.7109375" style="62" customWidth="1"/>
    <col min="2562" max="2562" width="14.7109375" style="62" customWidth="1"/>
    <col min="2563" max="2564" width="13.28515625" style="62" customWidth="1"/>
    <col min="2565" max="2567" width="16.7109375" style="62" customWidth="1"/>
    <col min="2568" max="2568" width="9" style="62"/>
    <col min="2569" max="2569" width="8.85546875" style="62" customWidth="1"/>
    <col min="2570" max="2815" width="9" style="62"/>
    <col min="2816" max="2816" width="43" style="62" customWidth="1"/>
    <col min="2817" max="2817" width="15.7109375" style="62" customWidth="1"/>
    <col min="2818" max="2818" width="14.7109375" style="62" customWidth="1"/>
    <col min="2819" max="2820" width="13.28515625" style="62" customWidth="1"/>
    <col min="2821" max="2823" width="16.7109375" style="62" customWidth="1"/>
    <col min="2824" max="2824" width="9" style="62"/>
    <col min="2825" max="2825" width="8.85546875" style="62" customWidth="1"/>
    <col min="2826" max="3071" width="9" style="62"/>
    <col min="3072" max="3072" width="43" style="62" customWidth="1"/>
    <col min="3073" max="3073" width="15.7109375" style="62" customWidth="1"/>
    <col min="3074" max="3074" width="14.7109375" style="62" customWidth="1"/>
    <col min="3075" max="3076" width="13.28515625" style="62" customWidth="1"/>
    <col min="3077" max="3079" width="16.7109375" style="62" customWidth="1"/>
    <col min="3080" max="3080" width="9" style="62"/>
    <col min="3081" max="3081" width="8.85546875" style="62" customWidth="1"/>
    <col min="3082" max="3327" width="9" style="62"/>
    <col min="3328" max="3328" width="43" style="62" customWidth="1"/>
    <col min="3329" max="3329" width="15.7109375" style="62" customWidth="1"/>
    <col min="3330" max="3330" width="14.7109375" style="62" customWidth="1"/>
    <col min="3331" max="3332" width="13.28515625" style="62" customWidth="1"/>
    <col min="3333" max="3335" width="16.7109375" style="62" customWidth="1"/>
    <col min="3336" max="3336" width="9" style="62"/>
    <col min="3337" max="3337" width="8.85546875" style="62" customWidth="1"/>
    <col min="3338" max="3583" width="9" style="62"/>
    <col min="3584" max="3584" width="43" style="62" customWidth="1"/>
    <col min="3585" max="3585" width="15.7109375" style="62" customWidth="1"/>
    <col min="3586" max="3586" width="14.7109375" style="62" customWidth="1"/>
    <col min="3587" max="3588" width="13.28515625" style="62" customWidth="1"/>
    <col min="3589" max="3591" width="16.7109375" style="62" customWidth="1"/>
    <col min="3592" max="3592" width="9" style="62"/>
    <col min="3593" max="3593" width="8.85546875" style="62" customWidth="1"/>
    <col min="3594" max="3839" width="9" style="62"/>
    <col min="3840" max="3840" width="43" style="62" customWidth="1"/>
    <col min="3841" max="3841" width="15.7109375" style="62" customWidth="1"/>
    <col min="3842" max="3842" width="14.7109375" style="62" customWidth="1"/>
    <col min="3843" max="3844" width="13.28515625" style="62" customWidth="1"/>
    <col min="3845" max="3847" width="16.7109375" style="62" customWidth="1"/>
    <col min="3848" max="3848" width="9" style="62"/>
    <col min="3849" max="3849" width="8.85546875" style="62" customWidth="1"/>
    <col min="3850" max="4095" width="9" style="62"/>
    <col min="4096" max="4096" width="43" style="62" customWidth="1"/>
    <col min="4097" max="4097" width="15.7109375" style="62" customWidth="1"/>
    <col min="4098" max="4098" width="14.7109375" style="62" customWidth="1"/>
    <col min="4099" max="4100" width="13.28515625" style="62" customWidth="1"/>
    <col min="4101" max="4103" width="16.7109375" style="62" customWidth="1"/>
    <col min="4104" max="4104" width="9" style="62"/>
    <col min="4105" max="4105" width="8.85546875" style="62" customWidth="1"/>
    <col min="4106" max="4351" width="9" style="62"/>
    <col min="4352" max="4352" width="43" style="62" customWidth="1"/>
    <col min="4353" max="4353" width="15.7109375" style="62" customWidth="1"/>
    <col min="4354" max="4354" width="14.7109375" style="62" customWidth="1"/>
    <col min="4355" max="4356" width="13.28515625" style="62" customWidth="1"/>
    <col min="4357" max="4359" width="16.7109375" style="62" customWidth="1"/>
    <col min="4360" max="4360" width="9" style="62"/>
    <col min="4361" max="4361" width="8.85546875" style="62" customWidth="1"/>
    <col min="4362" max="4607" width="9" style="62"/>
    <col min="4608" max="4608" width="43" style="62" customWidth="1"/>
    <col min="4609" max="4609" width="15.7109375" style="62" customWidth="1"/>
    <col min="4610" max="4610" width="14.7109375" style="62" customWidth="1"/>
    <col min="4611" max="4612" width="13.28515625" style="62" customWidth="1"/>
    <col min="4613" max="4615" width="16.7109375" style="62" customWidth="1"/>
    <col min="4616" max="4616" width="9" style="62"/>
    <col min="4617" max="4617" width="8.85546875" style="62" customWidth="1"/>
    <col min="4618" max="4863" width="9" style="62"/>
    <col min="4864" max="4864" width="43" style="62" customWidth="1"/>
    <col min="4865" max="4865" width="15.7109375" style="62" customWidth="1"/>
    <col min="4866" max="4866" width="14.7109375" style="62" customWidth="1"/>
    <col min="4867" max="4868" width="13.28515625" style="62" customWidth="1"/>
    <col min="4869" max="4871" width="16.7109375" style="62" customWidth="1"/>
    <col min="4872" max="4872" width="9" style="62"/>
    <col min="4873" max="4873" width="8.85546875" style="62" customWidth="1"/>
    <col min="4874" max="5119" width="9" style="62"/>
    <col min="5120" max="5120" width="43" style="62" customWidth="1"/>
    <col min="5121" max="5121" width="15.7109375" style="62" customWidth="1"/>
    <col min="5122" max="5122" width="14.7109375" style="62" customWidth="1"/>
    <col min="5123" max="5124" width="13.28515625" style="62" customWidth="1"/>
    <col min="5125" max="5127" width="16.7109375" style="62" customWidth="1"/>
    <col min="5128" max="5128" width="9" style="62"/>
    <col min="5129" max="5129" width="8.85546875" style="62" customWidth="1"/>
    <col min="5130" max="5375" width="9" style="62"/>
    <col min="5376" max="5376" width="43" style="62" customWidth="1"/>
    <col min="5377" max="5377" width="15.7109375" style="62" customWidth="1"/>
    <col min="5378" max="5378" width="14.7109375" style="62" customWidth="1"/>
    <col min="5379" max="5380" width="13.28515625" style="62" customWidth="1"/>
    <col min="5381" max="5383" width="16.7109375" style="62" customWidth="1"/>
    <col min="5384" max="5384" width="9" style="62"/>
    <col min="5385" max="5385" width="8.85546875" style="62" customWidth="1"/>
    <col min="5386" max="5631" width="9" style="62"/>
    <col min="5632" max="5632" width="43" style="62" customWidth="1"/>
    <col min="5633" max="5633" width="15.7109375" style="62" customWidth="1"/>
    <col min="5634" max="5634" width="14.7109375" style="62" customWidth="1"/>
    <col min="5635" max="5636" width="13.28515625" style="62" customWidth="1"/>
    <col min="5637" max="5639" width="16.7109375" style="62" customWidth="1"/>
    <col min="5640" max="5640" width="9" style="62"/>
    <col min="5641" max="5641" width="8.85546875" style="62" customWidth="1"/>
    <col min="5642" max="5887" width="9" style="62"/>
    <col min="5888" max="5888" width="43" style="62" customWidth="1"/>
    <col min="5889" max="5889" width="15.7109375" style="62" customWidth="1"/>
    <col min="5890" max="5890" width="14.7109375" style="62" customWidth="1"/>
    <col min="5891" max="5892" width="13.28515625" style="62" customWidth="1"/>
    <col min="5893" max="5895" width="16.7109375" style="62" customWidth="1"/>
    <col min="5896" max="5896" width="9" style="62"/>
    <col min="5897" max="5897" width="8.85546875" style="62" customWidth="1"/>
    <col min="5898" max="6143" width="9" style="62"/>
    <col min="6144" max="6144" width="43" style="62" customWidth="1"/>
    <col min="6145" max="6145" width="15.7109375" style="62" customWidth="1"/>
    <col min="6146" max="6146" width="14.7109375" style="62" customWidth="1"/>
    <col min="6147" max="6148" width="13.28515625" style="62" customWidth="1"/>
    <col min="6149" max="6151" width="16.7109375" style="62" customWidth="1"/>
    <col min="6152" max="6152" width="9" style="62"/>
    <col min="6153" max="6153" width="8.85546875" style="62" customWidth="1"/>
    <col min="6154" max="6399" width="9" style="62"/>
    <col min="6400" max="6400" width="43" style="62" customWidth="1"/>
    <col min="6401" max="6401" width="15.7109375" style="62" customWidth="1"/>
    <col min="6402" max="6402" width="14.7109375" style="62" customWidth="1"/>
    <col min="6403" max="6404" width="13.28515625" style="62" customWidth="1"/>
    <col min="6405" max="6407" width="16.7109375" style="62" customWidth="1"/>
    <col min="6408" max="6408" width="9" style="62"/>
    <col min="6409" max="6409" width="8.85546875" style="62" customWidth="1"/>
    <col min="6410" max="6655" width="9" style="62"/>
    <col min="6656" max="6656" width="43" style="62" customWidth="1"/>
    <col min="6657" max="6657" width="15.7109375" style="62" customWidth="1"/>
    <col min="6658" max="6658" width="14.7109375" style="62" customWidth="1"/>
    <col min="6659" max="6660" width="13.28515625" style="62" customWidth="1"/>
    <col min="6661" max="6663" width="16.7109375" style="62" customWidth="1"/>
    <col min="6664" max="6664" width="9" style="62"/>
    <col min="6665" max="6665" width="8.85546875" style="62" customWidth="1"/>
    <col min="6666" max="6911" width="9" style="62"/>
    <col min="6912" max="6912" width="43" style="62" customWidth="1"/>
    <col min="6913" max="6913" width="15.7109375" style="62" customWidth="1"/>
    <col min="6914" max="6914" width="14.7109375" style="62" customWidth="1"/>
    <col min="6915" max="6916" width="13.28515625" style="62" customWidth="1"/>
    <col min="6917" max="6919" width="16.7109375" style="62" customWidth="1"/>
    <col min="6920" max="6920" width="9" style="62"/>
    <col min="6921" max="6921" width="8.85546875" style="62" customWidth="1"/>
    <col min="6922" max="7167" width="9" style="62"/>
    <col min="7168" max="7168" width="43" style="62" customWidth="1"/>
    <col min="7169" max="7169" width="15.7109375" style="62" customWidth="1"/>
    <col min="7170" max="7170" width="14.7109375" style="62" customWidth="1"/>
    <col min="7171" max="7172" width="13.28515625" style="62" customWidth="1"/>
    <col min="7173" max="7175" width="16.7109375" style="62" customWidth="1"/>
    <col min="7176" max="7176" width="9" style="62"/>
    <col min="7177" max="7177" width="8.85546875" style="62" customWidth="1"/>
    <col min="7178" max="7423" width="9" style="62"/>
    <col min="7424" max="7424" width="43" style="62" customWidth="1"/>
    <col min="7425" max="7425" width="15.7109375" style="62" customWidth="1"/>
    <col min="7426" max="7426" width="14.7109375" style="62" customWidth="1"/>
    <col min="7427" max="7428" width="13.28515625" style="62" customWidth="1"/>
    <col min="7429" max="7431" width="16.7109375" style="62" customWidth="1"/>
    <col min="7432" max="7432" width="9" style="62"/>
    <col min="7433" max="7433" width="8.85546875" style="62" customWidth="1"/>
    <col min="7434" max="7679" width="9" style="62"/>
    <col min="7680" max="7680" width="43" style="62" customWidth="1"/>
    <col min="7681" max="7681" width="15.7109375" style="62" customWidth="1"/>
    <col min="7682" max="7682" width="14.7109375" style="62" customWidth="1"/>
    <col min="7683" max="7684" width="13.28515625" style="62" customWidth="1"/>
    <col min="7685" max="7687" width="16.7109375" style="62" customWidth="1"/>
    <col min="7688" max="7688" width="9" style="62"/>
    <col min="7689" max="7689" width="8.85546875" style="62" customWidth="1"/>
    <col min="7690" max="7935" width="9" style="62"/>
    <col min="7936" max="7936" width="43" style="62" customWidth="1"/>
    <col min="7937" max="7937" width="15.7109375" style="62" customWidth="1"/>
    <col min="7938" max="7938" width="14.7109375" style="62" customWidth="1"/>
    <col min="7939" max="7940" width="13.28515625" style="62" customWidth="1"/>
    <col min="7941" max="7943" width="16.7109375" style="62" customWidth="1"/>
    <col min="7944" max="7944" width="9" style="62"/>
    <col min="7945" max="7945" width="8.85546875" style="62" customWidth="1"/>
    <col min="7946" max="8191" width="9" style="62"/>
    <col min="8192" max="8192" width="43" style="62" customWidth="1"/>
    <col min="8193" max="8193" width="15.7109375" style="62" customWidth="1"/>
    <col min="8194" max="8194" width="14.7109375" style="62" customWidth="1"/>
    <col min="8195" max="8196" width="13.28515625" style="62" customWidth="1"/>
    <col min="8197" max="8199" width="16.7109375" style="62" customWidth="1"/>
    <col min="8200" max="8200" width="9" style="62"/>
    <col min="8201" max="8201" width="8.85546875" style="62" customWidth="1"/>
    <col min="8202" max="8447" width="9" style="62"/>
    <col min="8448" max="8448" width="43" style="62" customWidth="1"/>
    <col min="8449" max="8449" width="15.7109375" style="62" customWidth="1"/>
    <col min="8450" max="8450" width="14.7109375" style="62" customWidth="1"/>
    <col min="8451" max="8452" width="13.28515625" style="62" customWidth="1"/>
    <col min="8453" max="8455" width="16.7109375" style="62" customWidth="1"/>
    <col min="8456" max="8456" width="9" style="62"/>
    <col min="8457" max="8457" width="8.85546875" style="62" customWidth="1"/>
    <col min="8458" max="8703" width="9" style="62"/>
    <col min="8704" max="8704" width="43" style="62" customWidth="1"/>
    <col min="8705" max="8705" width="15.7109375" style="62" customWidth="1"/>
    <col min="8706" max="8706" width="14.7109375" style="62" customWidth="1"/>
    <col min="8707" max="8708" width="13.28515625" style="62" customWidth="1"/>
    <col min="8709" max="8711" width="16.7109375" style="62" customWidth="1"/>
    <col min="8712" max="8712" width="9" style="62"/>
    <col min="8713" max="8713" width="8.85546875" style="62" customWidth="1"/>
    <col min="8714" max="8959" width="9" style="62"/>
    <col min="8960" max="8960" width="43" style="62" customWidth="1"/>
    <col min="8961" max="8961" width="15.7109375" style="62" customWidth="1"/>
    <col min="8962" max="8962" width="14.7109375" style="62" customWidth="1"/>
    <col min="8963" max="8964" width="13.28515625" style="62" customWidth="1"/>
    <col min="8965" max="8967" width="16.7109375" style="62" customWidth="1"/>
    <col min="8968" max="8968" width="9" style="62"/>
    <col min="8969" max="8969" width="8.85546875" style="62" customWidth="1"/>
    <col min="8970" max="9215" width="9" style="62"/>
    <col min="9216" max="9216" width="43" style="62" customWidth="1"/>
    <col min="9217" max="9217" width="15.7109375" style="62" customWidth="1"/>
    <col min="9218" max="9218" width="14.7109375" style="62" customWidth="1"/>
    <col min="9219" max="9220" width="13.28515625" style="62" customWidth="1"/>
    <col min="9221" max="9223" width="16.7109375" style="62" customWidth="1"/>
    <col min="9224" max="9224" width="9" style="62"/>
    <col min="9225" max="9225" width="8.85546875" style="62" customWidth="1"/>
    <col min="9226" max="9471" width="9" style="62"/>
    <col min="9472" max="9472" width="43" style="62" customWidth="1"/>
    <col min="9473" max="9473" width="15.7109375" style="62" customWidth="1"/>
    <col min="9474" max="9474" width="14.7109375" style="62" customWidth="1"/>
    <col min="9475" max="9476" width="13.28515625" style="62" customWidth="1"/>
    <col min="9477" max="9479" width="16.7109375" style="62" customWidth="1"/>
    <col min="9480" max="9480" width="9" style="62"/>
    <col min="9481" max="9481" width="8.85546875" style="62" customWidth="1"/>
    <col min="9482" max="9727" width="9" style="62"/>
    <col min="9728" max="9728" width="43" style="62" customWidth="1"/>
    <col min="9729" max="9729" width="15.7109375" style="62" customWidth="1"/>
    <col min="9730" max="9730" width="14.7109375" style="62" customWidth="1"/>
    <col min="9731" max="9732" width="13.28515625" style="62" customWidth="1"/>
    <col min="9733" max="9735" width="16.7109375" style="62" customWidth="1"/>
    <col min="9736" max="9736" width="9" style="62"/>
    <col min="9737" max="9737" width="8.85546875" style="62" customWidth="1"/>
    <col min="9738" max="9983" width="9" style="62"/>
    <col min="9984" max="9984" width="43" style="62" customWidth="1"/>
    <col min="9985" max="9985" width="15.7109375" style="62" customWidth="1"/>
    <col min="9986" max="9986" width="14.7109375" style="62" customWidth="1"/>
    <col min="9987" max="9988" width="13.28515625" style="62" customWidth="1"/>
    <col min="9989" max="9991" width="16.7109375" style="62" customWidth="1"/>
    <col min="9992" max="9992" width="9" style="62"/>
    <col min="9993" max="9993" width="8.85546875" style="62" customWidth="1"/>
    <col min="9994" max="10239" width="9" style="62"/>
    <col min="10240" max="10240" width="43" style="62" customWidth="1"/>
    <col min="10241" max="10241" width="15.7109375" style="62" customWidth="1"/>
    <col min="10242" max="10242" width="14.7109375" style="62" customWidth="1"/>
    <col min="10243" max="10244" width="13.28515625" style="62" customWidth="1"/>
    <col min="10245" max="10247" width="16.7109375" style="62" customWidth="1"/>
    <col min="10248" max="10248" width="9" style="62"/>
    <col min="10249" max="10249" width="8.85546875" style="62" customWidth="1"/>
    <col min="10250" max="10495" width="9" style="62"/>
    <col min="10496" max="10496" width="43" style="62" customWidth="1"/>
    <col min="10497" max="10497" width="15.7109375" style="62" customWidth="1"/>
    <col min="10498" max="10498" width="14.7109375" style="62" customWidth="1"/>
    <col min="10499" max="10500" width="13.28515625" style="62" customWidth="1"/>
    <col min="10501" max="10503" width="16.7109375" style="62" customWidth="1"/>
    <col min="10504" max="10504" width="9" style="62"/>
    <col min="10505" max="10505" width="8.85546875" style="62" customWidth="1"/>
    <col min="10506" max="10751" width="9" style="62"/>
    <col min="10752" max="10752" width="43" style="62" customWidth="1"/>
    <col min="10753" max="10753" width="15.7109375" style="62" customWidth="1"/>
    <col min="10754" max="10754" width="14.7109375" style="62" customWidth="1"/>
    <col min="10755" max="10756" width="13.28515625" style="62" customWidth="1"/>
    <col min="10757" max="10759" width="16.7109375" style="62" customWidth="1"/>
    <col min="10760" max="10760" width="9" style="62"/>
    <col min="10761" max="10761" width="8.85546875" style="62" customWidth="1"/>
    <col min="10762" max="11007" width="9" style="62"/>
    <col min="11008" max="11008" width="43" style="62" customWidth="1"/>
    <col min="11009" max="11009" width="15.7109375" style="62" customWidth="1"/>
    <col min="11010" max="11010" width="14.7109375" style="62" customWidth="1"/>
    <col min="11011" max="11012" width="13.28515625" style="62" customWidth="1"/>
    <col min="11013" max="11015" width="16.7109375" style="62" customWidth="1"/>
    <col min="11016" max="11016" width="9" style="62"/>
    <col min="11017" max="11017" width="8.85546875" style="62" customWidth="1"/>
    <col min="11018" max="11263" width="9" style="62"/>
    <col min="11264" max="11264" width="43" style="62" customWidth="1"/>
    <col min="11265" max="11265" width="15.7109375" style="62" customWidth="1"/>
    <col min="11266" max="11266" width="14.7109375" style="62" customWidth="1"/>
    <col min="11267" max="11268" width="13.28515625" style="62" customWidth="1"/>
    <col min="11269" max="11271" width="16.7109375" style="62" customWidth="1"/>
    <col min="11272" max="11272" width="9" style="62"/>
    <col min="11273" max="11273" width="8.85546875" style="62" customWidth="1"/>
    <col min="11274" max="11519" width="9" style="62"/>
    <col min="11520" max="11520" width="43" style="62" customWidth="1"/>
    <col min="11521" max="11521" width="15.7109375" style="62" customWidth="1"/>
    <col min="11522" max="11522" width="14.7109375" style="62" customWidth="1"/>
    <col min="11523" max="11524" width="13.28515625" style="62" customWidth="1"/>
    <col min="11525" max="11527" width="16.7109375" style="62" customWidth="1"/>
    <col min="11528" max="11528" width="9" style="62"/>
    <col min="11529" max="11529" width="8.85546875" style="62" customWidth="1"/>
    <col min="11530" max="11775" width="9" style="62"/>
    <col min="11776" max="11776" width="43" style="62" customWidth="1"/>
    <col min="11777" max="11777" width="15.7109375" style="62" customWidth="1"/>
    <col min="11778" max="11778" width="14.7109375" style="62" customWidth="1"/>
    <col min="11779" max="11780" width="13.28515625" style="62" customWidth="1"/>
    <col min="11781" max="11783" width="16.7109375" style="62" customWidth="1"/>
    <col min="11784" max="11784" width="9" style="62"/>
    <col min="11785" max="11785" width="8.85546875" style="62" customWidth="1"/>
    <col min="11786" max="12031" width="9" style="62"/>
    <col min="12032" max="12032" width="43" style="62" customWidth="1"/>
    <col min="12033" max="12033" width="15.7109375" style="62" customWidth="1"/>
    <col min="12034" max="12034" width="14.7109375" style="62" customWidth="1"/>
    <col min="12035" max="12036" width="13.28515625" style="62" customWidth="1"/>
    <col min="12037" max="12039" width="16.7109375" style="62" customWidth="1"/>
    <col min="12040" max="12040" width="9" style="62"/>
    <col min="12041" max="12041" width="8.85546875" style="62" customWidth="1"/>
    <col min="12042" max="12287" width="9" style="62"/>
    <col min="12288" max="12288" width="43" style="62" customWidth="1"/>
    <col min="12289" max="12289" width="15.7109375" style="62" customWidth="1"/>
    <col min="12290" max="12290" width="14.7109375" style="62" customWidth="1"/>
    <col min="12291" max="12292" width="13.28515625" style="62" customWidth="1"/>
    <col min="12293" max="12295" width="16.7109375" style="62" customWidth="1"/>
    <col min="12296" max="12296" width="9" style="62"/>
    <col min="12297" max="12297" width="8.85546875" style="62" customWidth="1"/>
    <col min="12298" max="12543" width="9" style="62"/>
    <col min="12544" max="12544" width="43" style="62" customWidth="1"/>
    <col min="12545" max="12545" width="15.7109375" style="62" customWidth="1"/>
    <col min="12546" max="12546" width="14.7109375" style="62" customWidth="1"/>
    <col min="12547" max="12548" width="13.28515625" style="62" customWidth="1"/>
    <col min="12549" max="12551" width="16.7109375" style="62" customWidth="1"/>
    <col min="12552" max="12552" width="9" style="62"/>
    <col min="12553" max="12553" width="8.85546875" style="62" customWidth="1"/>
    <col min="12554" max="12799" width="9" style="62"/>
    <col min="12800" max="12800" width="43" style="62" customWidth="1"/>
    <col min="12801" max="12801" width="15.7109375" style="62" customWidth="1"/>
    <col min="12802" max="12802" width="14.7109375" style="62" customWidth="1"/>
    <col min="12803" max="12804" width="13.28515625" style="62" customWidth="1"/>
    <col min="12805" max="12807" width="16.7109375" style="62" customWidth="1"/>
    <col min="12808" max="12808" width="9" style="62"/>
    <col min="12809" max="12809" width="8.85546875" style="62" customWidth="1"/>
    <col min="12810" max="13055" width="9" style="62"/>
    <col min="13056" max="13056" width="43" style="62" customWidth="1"/>
    <col min="13057" max="13057" width="15.7109375" style="62" customWidth="1"/>
    <col min="13058" max="13058" width="14.7109375" style="62" customWidth="1"/>
    <col min="13059" max="13060" width="13.28515625" style="62" customWidth="1"/>
    <col min="13061" max="13063" width="16.7109375" style="62" customWidth="1"/>
    <col min="13064" max="13064" width="9" style="62"/>
    <col min="13065" max="13065" width="8.85546875" style="62" customWidth="1"/>
    <col min="13066" max="13311" width="9" style="62"/>
    <col min="13312" max="13312" width="43" style="62" customWidth="1"/>
    <col min="13313" max="13313" width="15.7109375" style="62" customWidth="1"/>
    <col min="13314" max="13314" width="14.7109375" style="62" customWidth="1"/>
    <col min="13315" max="13316" width="13.28515625" style="62" customWidth="1"/>
    <col min="13317" max="13319" width="16.7109375" style="62" customWidth="1"/>
    <col min="13320" max="13320" width="9" style="62"/>
    <col min="13321" max="13321" width="8.85546875" style="62" customWidth="1"/>
    <col min="13322" max="13567" width="9" style="62"/>
    <col min="13568" max="13568" width="43" style="62" customWidth="1"/>
    <col min="13569" max="13569" width="15.7109375" style="62" customWidth="1"/>
    <col min="13570" max="13570" width="14.7109375" style="62" customWidth="1"/>
    <col min="13571" max="13572" width="13.28515625" style="62" customWidth="1"/>
    <col min="13573" max="13575" width="16.7109375" style="62" customWidth="1"/>
    <col min="13576" max="13576" width="9" style="62"/>
    <col min="13577" max="13577" width="8.85546875" style="62" customWidth="1"/>
    <col min="13578" max="13823" width="9" style="62"/>
    <col min="13824" max="13824" width="43" style="62" customWidth="1"/>
    <col min="13825" max="13825" width="15.7109375" style="62" customWidth="1"/>
    <col min="13826" max="13826" width="14.7109375" style="62" customWidth="1"/>
    <col min="13827" max="13828" width="13.28515625" style="62" customWidth="1"/>
    <col min="13829" max="13831" width="16.7109375" style="62" customWidth="1"/>
    <col min="13832" max="13832" width="9" style="62"/>
    <col min="13833" max="13833" width="8.85546875" style="62" customWidth="1"/>
    <col min="13834" max="14079" width="9" style="62"/>
    <col min="14080" max="14080" width="43" style="62" customWidth="1"/>
    <col min="14081" max="14081" width="15.7109375" style="62" customWidth="1"/>
    <col min="14082" max="14082" width="14.7109375" style="62" customWidth="1"/>
    <col min="14083" max="14084" width="13.28515625" style="62" customWidth="1"/>
    <col min="14085" max="14087" width="16.7109375" style="62" customWidth="1"/>
    <col min="14088" max="14088" width="9" style="62"/>
    <col min="14089" max="14089" width="8.85546875" style="62" customWidth="1"/>
    <col min="14090" max="14335" width="9" style="62"/>
    <col min="14336" max="14336" width="43" style="62" customWidth="1"/>
    <col min="14337" max="14337" width="15.7109375" style="62" customWidth="1"/>
    <col min="14338" max="14338" width="14.7109375" style="62" customWidth="1"/>
    <col min="14339" max="14340" width="13.28515625" style="62" customWidth="1"/>
    <col min="14341" max="14343" width="16.7109375" style="62" customWidth="1"/>
    <col min="14344" max="14344" width="9" style="62"/>
    <col min="14345" max="14345" width="8.85546875" style="62" customWidth="1"/>
    <col min="14346" max="14591" width="9" style="62"/>
    <col min="14592" max="14592" width="43" style="62" customWidth="1"/>
    <col min="14593" max="14593" width="15.7109375" style="62" customWidth="1"/>
    <col min="14594" max="14594" width="14.7109375" style="62" customWidth="1"/>
    <col min="14595" max="14596" width="13.28515625" style="62" customWidth="1"/>
    <col min="14597" max="14599" width="16.7109375" style="62" customWidth="1"/>
    <col min="14600" max="14600" width="9" style="62"/>
    <col min="14601" max="14601" width="8.85546875" style="62" customWidth="1"/>
    <col min="14602" max="14847" width="9" style="62"/>
    <col min="14848" max="14848" width="43" style="62" customWidth="1"/>
    <col min="14849" max="14849" width="15.7109375" style="62" customWidth="1"/>
    <col min="14850" max="14850" width="14.7109375" style="62" customWidth="1"/>
    <col min="14851" max="14852" width="13.28515625" style="62" customWidth="1"/>
    <col min="14853" max="14855" width="16.7109375" style="62" customWidth="1"/>
    <col min="14856" max="14856" width="9" style="62"/>
    <col min="14857" max="14857" width="8.85546875" style="62" customWidth="1"/>
    <col min="14858" max="15103" width="9" style="62"/>
    <col min="15104" max="15104" width="43" style="62" customWidth="1"/>
    <col min="15105" max="15105" width="15.7109375" style="62" customWidth="1"/>
    <col min="15106" max="15106" width="14.7109375" style="62" customWidth="1"/>
    <col min="15107" max="15108" width="13.28515625" style="62" customWidth="1"/>
    <col min="15109" max="15111" width="16.7109375" style="62" customWidth="1"/>
    <col min="15112" max="15112" width="9" style="62"/>
    <col min="15113" max="15113" width="8.85546875" style="62" customWidth="1"/>
    <col min="15114" max="15359" width="9" style="62"/>
    <col min="15360" max="15360" width="43" style="62" customWidth="1"/>
    <col min="15361" max="15361" width="15.7109375" style="62" customWidth="1"/>
    <col min="15362" max="15362" width="14.7109375" style="62" customWidth="1"/>
    <col min="15363" max="15364" width="13.28515625" style="62" customWidth="1"/>
    <col min="15365" max="15367" width="16.7109375" style="62" customWidth="1"/>
    <col min="15368" max="15368" width="9" style="62"/>
    <col min="15369" max="15369" width="8.85546875" style="62" customWidth="1"/>
    <col min="15370" max="15615" width="9" style="62"/>
    <col min="15616" max="15616" width="43" style="62" customWidth="1"/>
    <col min="15617" max="15617" width="15.7109375" style="62" customWidth="1"/>
    <col min="15618" max="15618" width="14.7109375" style="62" customWidth="1"/>
    <col min="15619" max="15620" width="13.28515625" style="62" customWidth="1"/>
    <col min="15621" max="15623" width="16.7109375" style="62" customWidth="1"/>
    <col min="15624" max="15624" width="9" style="62"/>
    <col min="15625" max="15625" width="8.85546875" style="62" customWidth="1"/>
    <col min="15626" max="15871" width="9" style="62"/>
    <col min="15872" max="15872" width="43" style="62" customWidth="1"/>
    <col min="15873" max="15873" width="15.7109375" style="62" customWidth="1"/>
    <col min="15874" max="15874" width="14.7109375" style="62" customWidth="1"/>
    <col min="15875" max="15876" width="13.28515625" style="62" customWidth="1"/>
    <col min="15877" max="15879" width="16.7109375" style="62" customWidth="1"/>
    <col min="15880" max="15880" width="9" style="62"/>
    <col min="15881" max="15881" width="8.85546875" style="62" customWidth="1"/>
    <col min="15882" max="16127" width="9" style="62"/>
    <col min="16128" max="16128" width="43" style="62" customWidth="1"/>
    <col min="16129" max="16129" width="15.7109375" style="62" customWidth="1"/>
    <col min="16130" max="16130" width="14.7109375" style="62" customWidth="1"/>
    <col min="16131" max="16132" width="13.28515625" style="62" customWidth="1"/>
    <col min="16133" max="16135" width="16.7109375" style="62" customWidth="1"/>
    <col min="16136" max="16136" width="9" style="62"/>
    <col min="16137" max="16137" width="8.85546875" style="62" customWidth="1"/>
    <col min="16138" max="16384" width="9" style="62"/>
  </cols>
  <sheetData>
    <row r="1" spans="1:20" ht="18.75" x14ac:dyDescent="0.25">
      <c r="A1" s="63" t="s">
        <v>96</v>
      </c>
      <c r="B1" s="63"/>
      <c r="C1" s="63"/>
      <c r="D1" s="63"/>
      <c r="E1" s="63"/>
      <c r="F1" s="63"/>
      <c r="G1" s="63"/>
      <c r="H1" s="63"/>
    </row>
    <row r="3" spans="1:20" x14ac:dyDescent="0.25">
      <c r="A3" s="64" t="s">
        <v>97</v>
      </c>
      <c r="B3" s="64"/>
      <c r="C3" s="64"/>
      <c r="D3" s="65"/>
      <c r="E3" s="65"/>
      <c r="H3" s="153">
        <v>44926</v>
      </c>
    </row>
    <row r="4" spans="1:20" x14ac:dyDescent="0.25">
      <c r="A4" s="68" t="s">
        <v>98</v>
      </c>
      <c r="B4" s="68"/>
      <c r="C4" s="68"/>
      <c r="D4" s="65"/>
      <c r="E4" s="65"/>
      <c r="H4" s="67"/>
    </row>
    <row r="5" spans="1:20" x14ac:dyDescent="0.25">
      <c r="A5" s="68" t="s">
        <v>99</v>
      </c>
      <c r="B5" s="68"/>
      <c r="C5" s="68"/>
      <c r="D5" s="65"/>
      <c r="E5" s="65"/>
      <c r="H5" s="70"/>
    </row>
    <row r="6" spans="1:20" ht="17.25" thickBot="1" x14ac:dyDescent="0.3">
      <c r="A6" s="68" t="s">
        <v>100</v>
      </c>
      <c r="B6" s="68"/>
      <c r="C6" s="68"/>
      <c r="D6" s="71"/>
      <c r="E6" s="71"/>
      <c r="H6" s="67"/>
    </row>
    <row r="7" spans="1:20" ht="33.75" thickTop="1" x14ac:dyDescent="0.25">
      <c r="A7" s="313" t="s">
        <v>101</v>
      </c>
      <c r="B7" s="317" t="s">
        <v>40</v>
      </c>
      <c r="C7" s="317" t="s">
        <v>102</v>
      </c>
      <c r="D7" s="317" t="s">
        <v>262</v>
      </c>
      <c r="E7" s="342" t="s">
        <v>103</v>
      </c>
      <c r="F7" s="341" t="s">
        <v>43</v>
      </c>
      <c r="G7" s="320"/>
      <c r="H7" s="321"/>
      <c r="J7" s="202" t="s">
        <v>1143</v>
      </c>
      <c r="K7" s="203" t="s">
        <v>1142</v>
      </c>
      <c r="L7" s="203" t="s">
        <v>1141</v>
      </c>
      <c r="M7" s="203"/>
      <c r="O7" s="203" t="s">
        <v>1506</v>
      </c>
      <c r="P7" s="203"/>
      <c r="Q7" s="241" t="s">
        <v>1145</v>
      </c>
    </row>
    <row r="8" spans="1:20" ht="24" customHeight="1" x14ac:dyDescent="0.25">
      <c r="A8" s="314"/>
      <c r="B8" s="318"/>
      <c r="C8" s="318"/>
      <c r="D8" s="318"/>
      <c r="E8" s="343"/>
      <c r="F8" s="154" t="s">
        <v>47</v>
      </c>
      <c r="G8" s="73" t="s">
        <v>45</v>
      </c>
      <c r="H8" s="76" t="s">
        <v>46</v>
      </c>
      <c r="J8" s="199"/>
      <c r="K8" s="200"/>
      <c r="L8" s="200"/>
      <c r="M8" s="230"/>
      <c r="O8" s="245"/>
      <c r="P8" s="230"/>
      <c r="Q8" s="231"/>
    </row>
    <row r="9" spans="1:20" ht="24" customHeight="1" x14ac:dyDescent="0.25">
      <c r="A9" s="155"/>
      <c r="B9" s="156" t="s">
        <v>104</v>
      </c>
      <c r="C9" s="157"/>
      <c r="D9" s="158"/>
      <c r="E9" s="159"/>
      <c r="F9" s="160"/>
      <c r="G9" s="161"/>
      <c r="H9" s="162"/>
      <c r="J9" s="201">
        <f>H9</f>
        <v>0</v>
      </c>
      <c r="K9" s="200"/>
      <c r="L9" s="200">
        <v>0</v>
      </c>
      <c r="M9" s="230"/>
      <c r="N9" s="163"/>
      <c r="O9" s="245"/>
      <c r="P9" s="230"/>
      <c r="Q9" s="231"/>
      <c r="T9" s="101"/>
    </row>
    <row r="10" spans="1:20" ht="24" customHeight="1" x14ac:dyDescent="0.25">
      <c r="A10" s="155">
        <v>1</v>
      </c>
      <c r="B10" s="157" t="s">
        <v>105</v>
      </c>
      <c r="C10" s="157" t="s">
        <v>106</v>
      </c>
      <c r="D10" s="158">
        <v>2128651</v>
      </c>
      <c r="E10" s="159"/>
      <c r="F10" s="291">
        <v>1650462.71</v>
      </c>
      <c r="G10" s="292">
        <f>H10-F10</f>
        <v>0</v>
      </c>
      <c r="H10" s="293">
        <v>1650462.71</v>
      </c>
      <c r="J10" s="201">
        <f>H10-L10+K10</f>
        <v>1650462.71</v>
      </c>
      <c r="K10" s="200"/>
      <c r="L10" s="200"/>
      <c r="M10" s="231">
        <f>L10-K10</f>
        <v>0</v>
      </c>
      <c r="N10" s="163"/>
      <c r="O10" s="245">
        <v>1523358.5042276764</v>
      </c>
      <c r="P10" s="230"/>
      <c r="Q10" s="231">
        <f>O10-H10</f>
        <v>-127104.20577232353</v>
      </c>
      <c r="T10" s="101"/>
    </row>
    <row r="11" spans="1:20" ht="24" customHeight="1" x14ac:dyDescent="0.25">
      <c r="A11" s="155">
        <v>2</v>
      </c>
      <c r="B11" s="157" t="s">
        <v>107</v>
      </c>
      <c r="C11" s="157" t="s">
        <v>108</v>
      </c>
      <c r="D11" s="158">
        <v>3330440</v>
      </c>
      <c r="E11" s="159"/>
      <c r="F11" s="291">
        <v>3683043.92</v>
      </c>
      <c r="G11" s="292">
        <f t="shared" ref="G11:G30" si="0">H11-F11</f>
        <v>1396651.54</v>
      </c>
      <c r="H11" s="293">
        <v>5079695.46</v>
      </c>
      <c r="J11" s="201">
        <f>H11-L11+K11</f>
        <v>5079695.46</v>
      </c>
      <c r="K11" s="200">
        <v>499566</v>
      </c>
      <c r="L11" s="200">
        <v>499566</v>
      </c>
      <c r="M11" s="231">
        <f>L11-K11</f>
        <v>0</v>
      </c>
      <c r="N11" s="163"/>
      <c r="O11" s="245">
        <v>2835026.0732999998</v>
      </c>
      <c r="P11" s="230"/>
      <c r="Q11" s="231">
        <f>O11-H11</f>
        <v>-2244669.3867000001</v>
      </c>
      <c r="T11" s="101"/>
    </row>
    <row r="12" spans="1:20" ht="24" customHeight="1" x14ac:dyDescent="0.25">
      <c r="A12" s="155">
        <v>3</v>
      </c>
      <c r="B12" s="157" t="s">
        <v>109</v>
      </c>
      <c r="C12" s="157" t="s">
        <v>110</v>
      </c>
      <c r="D12" s="158">
        <v>4111821</v>
      </c>
      <c r="E12" s="159"/>
      <c r="F12" s="291">
        <v>4021568.01</v>
      </c>
      <c r="G12" s="292">
        <f t="shared" si="0"/>
        <v>498861.77000000048</v>
      </c>
      <c r="H12" s="293">
        <v>4520429.78</v>
      </c>
      <c r="J12" s="201">
        <f t="shared" ref="J12:J16" si="1">H12-L12+K12</f>
        <v>4520429.78</v>
      </c>
      <c r="K12" s="200"/>
      <c r="L12" s="200">
        <v>0</v>
      </c>
      <c r="M12" s="231">
        <f t="shared" ref="M12:M19" si="2">L12-K12</f>
        <v>0</v>
      </c>
      <c r="N12" s="163"/>
      <c r="O12" s="245">
        <v>3340377.3862501895</v>
      </c>
      <c r="P12" s="230"/>
      <c r="Q12" s="231">
        <f t="shared" ref="Q12:Q30" si="3">O12-H12</f>
        <v>-1180052.3937498108</v>
      </c>
      <c r="T12" s="101"/>
    </row>
    <row r="13" spans="1:20" ht="24" customHeight="1" x14ac:dyDescent="0.25">
      <c r="A13" s="155">
        <v>4</v>
      </c>
      <c r="B13" s="157" t="s">
        <v>111</v>
      </c>
      <c r="C13" s="78" t="s">
        <v>112</v>
      </c>
      <c r="D13" s="164">
        <v>1391469</v>
      </c>
      <c r="E13" s="159"/>
      <c r="F13" s="291">
        <v>660688</v>
      </c>
      <c r="G13" s="292">
        <f t="shared" si="0"/>
        <v>159450</v>
      </c>
      <c r="H13" s="294">
        <v>820138</v>
      </c>
      <c r="J13" s="201">
        <f>H13-L13+K13</f>
        <v>820138</v>
      </c>
      <c r="K13" s="200"/>
      <c r="L13" s="200"/>
      <c r="M13" s="231">
        <f t="shared" si="2"/>
        <v>0</v>
      </c>
      <c r="N13" s="163"/>
      <c r="O13" s="245">
        <v>595446.91463000001</v>
      </c>
      <c r="P13" s="230"/>
      <c r="Q13" s="231">
        <f t="shared" si="3"/>
        <v>-224691.08536999999</v>
      </c>
      <c r="T13" s="101"/>
    </row>
    <row r="14" spans="1:20" ht="24" customHeight="1" x14ac:dyDescent="0.25">
      <c r="A14" s="155">
        <v>5</v>
      </c>
      <c r="B14" s="157" t="s">
        <v>113</v>
      </c>
      <c r="C14" s="78" t="s">
        <v>114</v>
      </c>
      <c r="D14" s="164">
        <v>5919164.2800000003</v>
      </c>
      <c r="E14" s="159"/>
      <c r="F14" s="291">
        <v>2818709.64225</v>
      </c>
      <c r="G14" s="292">
        <f t="shared" si="0"/>
        <v>956648.82224999974</v>
      </c>
      <c r="H14" s="294">
        <v>3775358.4644999998</v>
      </c>
      <c r="J14" s="201">
        <f>H14-L14+K14</f>
        <v>3499980.2644999996</v>
      </c>
      <c r="K14" s="200">
        <v>612496.55000000005</v>
      </c>
      <c r="L14" s="200">
        <v>887874.75</v>
      </c>
      <c r="M14" s="231">
        <f t="shared" si="2"/>
        <v>275378.19999999995</v>
      </c>
      <c r="N14" s="163"/>
      <c r="O14" s="245">
        <v>2673113.54</v>
      </c>
      <c r="P14" s="230"/>
      <c r="Q14" s="231">
        <f t="shared" si="3"/>
        <v>-1102244.9244999997</v>
      </c>
      <c r="T14" s="101"/>
    </row>
    <row r="15" spans="1:20" ht="24" customHeight="1" x14ac:dyDescent="0.25">
      <c r="A15" s="155">
        <v>6</v>
      </c>
      <c r="B15" s="157" t="s">
        <v>115</v>
      </c>
      <c r="C15" s="78" t="s">
        <v>116</v>
      </c>
      <c r="D15" s="164">
        <v>1155933</v>
      </c>
      <c r="E15" s="159"/>
      <c r="F15" s="291">
        <v>440809.82</v>
      </c>
      <c r="G15" s="292">
        <f t="shared" si="0"/>
        <v>0</v>
      </c>
      <c r="H15" s="294">
        <v>440809.82</v>
      </c>
      <c r="J15" s="201">
        <f t="shared" si="1"/>
        <v>440809.82</v>
      </c>
      <c r="K15" s="200"/>
      <c r="L15" s="200"/>
      <c r="M15" s="231">
        <f t="shared" si="2"/>
        <v>0</v>
      </c>
      <c r="N15" s="163"/>
      <c r="O15" s="245">
        <v>435538.73319690517</v>
      </c>
      <c r="P15" s="230"/>
      <c r="Q15" s="231">
        <f t="shared" si="3"/>
        <v>-5271.0868030948332</v>
      </c>
      <c r="T15" s="101"/>
    </row>
    <row r="16" spans="1:20" ht="24" customHeight="1" x14ac:dyDescent="0.25">
      <c r="A16" s="155">
        <v>7</v>
      </c>
      <c r="B16" s="157" t="s">
        <v>117</v>
      </c>
      <c r="C16" s="78" t="s">
        <v>118</v>
      </c>
      <c r="D16" s="164">
        <v>3313028.6</v>
      </c>
      <c r="E16" s="159"/>
      <c r="F16" s="291">
        <v>1980098.46</v>
      </c>
      <c r="G16" s="292">
        <f t="shared" si="0"/>
        <v>313859.29000000004</v>
      </c>
      <c r="H16" s="294">
        <v>2293957.75</v>
      </c>
      <c r="J16" s="201">
        <f t="shared" si="1"/>
        <v>2293957.75</v>
      </c>
      <c r="K16" s="200"/>
      <c r="L16" s="200"/>
      <c r="M16" s="231">
        <f t="shared" si="2"/>
        <v>0</v>
      </c>
      <c r="N16" s="163"/>
      <c r="O16" s="245">
        <v>1890383.0378701766</v>
      </c>
      <c r="P16" s="230"/>
      <c r="Q16" s="231">
        <f t="shared" si="3"/>
        <v>-403574.7121298234</v>
      </c>
      <c r="T16" s="101"/>
    </row>
    <row r="17" spans="1:20" ht="24" customHeight="1" x14ac:dyDescent="0.25">
      <c r="A17" s="155">
        <v>8</v>
      </c>
      <c r="B17" s="157" t="s">
        <v>119</v>
      </c>
      <c r="C17" s="78" t="s">
        <v>120</v>
      </c>
      <c r="D17" s="164">
        <v>4556481</v>
      </c>
      <c r="E17" s="159"/>
      <c r="F17" s="291">
        <v>3273837.7199999997</v>
      </c>
      <c r="G17" s="292">
        <f t="shared" si="0"/>
        <v>992696.21</v>
      </c>
      <c r="H17" s="294">
        <v>4266533.93</v>
      </c>
      <c r="J17" s="201">
        <f>H17-L17+K17</f>
        <v>4100716.03</v>
      </c>
      <c r="K17" s="200">
        <v>51137.25</v>
      </c>
      <c r="L17" s="200">
        <f>216955.15</f>
        <v>216955.15</v>
      </c>
      <c r="M17" s="231">
        <f>L17-K17</f>
        <v>165817.9</v>
      </c>
      <c r="N17" s="163"/>
      <c r="O17" s="245">
        <v>3293717.13</v>
      </c>
      <c r="P17" s="230"/>
      <c r="Q17" s="231">
        <f t="shared" si="3"/>
        <v>-972816.79999999981</v>
      </c>
      <c r="T17" s="101"/>
    </row>
    <row r="18" spans="1:20" ht="24" customHeight="1" x14ac:dyDescent="0.25">
      <c r="A18" s="155">
        <v>9</v>
      </c>
      <c r="B18" s="157" t="s">
        <v>121</v>
      </c>
      <c r="C18" s="78" t="s">
        <v>122</v>
      </c>
      <c r="D18" s="164">
        <v>1538156.94</v>
      </c>
      <c r="E18" s="159"/>
      <c r="F18" s="291">
        <v>1311674.8609999998</v>
      </c>
      <c r="G18" s="292">
        <f t="shared" si="0"/>
        <v>185114.40299999993</v>
      </c>
      <c r="H18" s="294">
        <v>1496789.2639999997</v>
      </c>
      <c r="J18" s="201">
        <f>H18-L18+K18</f>
        <v>1492192.8639999998</v>
      </c>
      <c r="K18" s="200">
        <v>149219.29</v>
      </c>
      <c r="L18" s="200">
        <v>153815.69</v>
      </c>
      <c r="M18" s="231">
        <f>L18-K18</f>
        <v>4596.3999999999942</v>
      </c>
      <c r="N18" s="163"/>
      <c r="O18" s="245">
        <v>1118701.0978423245</v>
      </c>
      <c r="P18" s="230"/>
      <c r="Q18" s="231">
        <f t="shared" si="3"/>
        <v>-378088.16615767521</v>
      </c>
      <c r="T18" s="101"/>
    </row>
    <row r="19" spans="1:20" ht="24" customHeight="1" x14ac:dyDescent="0.25">
      <c r="A19" s="155">
        <v>10</v>
      </c>
      <c r="B19" s="157" t="s">
        <v>123</v>
      </c>
      <c r="C19" s="78" t="s">
        <v>124</v>
      </c>
      <c r="D19" s="164">
        <v>4325954.46</v>
      </c>
      <c r="E19" s="159"/>
      <c r="F19" s="291">
        <v>2447011.17</v>
      </c>
      <c r="G19" s="292">
        <f t="shared" si="0"/>
        <v>427483.35000000009</v>
      </c>
      <c r="H19" s="294">
        <v>2874494.52</v>
      </c>
      <c r="J19" s="201">
        <f t="shared" ref="J19:J29" si="4">H19-L19+K19</f>
        <v>2874494.52</v>
      </c>
      <c r="K19" s="200"/>
      <c r="L19" s="200"/>
      <c r="M19" s="231">
        <f t="shared" si="2"/>
        <v>0</v>
      </c>
      <c r="N19" s="163"/>
      <c r="O19" s="245">
        <v>2302353.34</v>
      </c>
      <c r="P19" s="230"/>
      <c r="Q19" s="231">
        <f t="shared" si="3"/>
        <v>-572141.18000000017</v>
      </c>
      <c r="T19" s="101"/>
    </row>
    <row r="20" spans="1:20" ht="24" customHeight="1" x14ac:dyDescent="0.25">
      <c r="A20" s="155">
        <v>11</v>
      </c>
      <c r="B20" s="157" t="s">
        <v>125</v>
      </c>
      <c r="C20" s="157" t="s">
        <v>126</v>
      </c>
      <c r="D20" s="158">
        <v>1954843</v>
      </c>
      <c r="E20" s="159"/>
      <c r="F20" s="291">
        <v>2775812.4699999997</v>
      </c>
      <c r="G20" s="292">
        <f t="shared" si="0"/>
        <v>686611.21000000043</v>
      </c>
      <c r="H20" s="293">
        <v>3462423.68</v>
      </c>
      <c r="J20" s="201">
        <f t="shared" si="4"/>
        <v>3462423.68</v>
      </c>
      <c r="K20" s="200"/>
      <c r="L20" s="200"/>
      <c r="M20" s="231"/>
      <c r="N20" s="163"/>
      <c r="O20" s="245">
        <v>2712951.3744999999</v>
      </c>
      <c r="P20" s="230"/>
      <c r="Q20" s="231">
        <f t="shared" si="3"/>
        <v>-749472.30550000025</v>
      </c>
      <c r="T20" s="101"/>
    </row>
    <row r="21" spans="1:20" ht="24" customHeight="1" x14ac:dyDescent="0.25">
      <c r="A21" s="155">
        <v>12</v>
      </c>
      <c r="B21" s="157" t="s">
        <v>127</v>
      </c>
      <c r="C21" s="78" t="s">
        <v>128</v>
      </c>
      <c r="D21" s="164">
        <v>999150</v>
      </c>
      <c r="E21" s="159"/>
      <c r="F21" s="291">
        <v>199830</v>
      </c>
      <c r="G21" s="292">
        <f t="shared" si="0"/>
        <v>0</v>
      </c>
      <c r="H21" s="293">
        <v>199830</v>
      </c>
      <c r="J21" s="201">
        <f t="shared" si="4"/>
        <v>0</v>
      </c>
      <c r="K21" s="200"/>
      <c r="L21" s="200">
        <v>199830</v>
      </c>
      <c r="M21" s="231">
        <f>L21-K21</f>
        <v>199830</v>
      </c>
      <c r="N21" s="163"/>
      <c r="O21" s="245">
        <v>199830</v>
      </c>
      <c r="P21" s="230"/>
      <c r="Q21" s="231">
        <f>O21-H21</f>
        <v>0</v>
      </c>
      <c r="T21" s="101"/>
    </row>
    <row r="22" spans="1:20" ht="21" customHeight="1" x14ac:dyDescent="0.25">
      <c r="A22" s="155">
        <v>13</v>
      </c>
      <c r="B22" s="157" t="s">
        <v>129</v>
      </c>
      <c r="C22" s="78" t="s">
        <v>130</v>
      </c>
      <c r="D22" s="164">
        <v>1262387</v>
      </c>
      <c r="E22" s="159"/>
      <c r="F22" s="291">
        <v>735873.82400000014</v>
      </c>
      <c r="G22" s="292">
        <f t="shared" si="0"/>
        <v>0</v>
      </c>
      <c r="H22" s="293">
        <v>735873.82400000014</v>
      </c>
      <c r="J22" s="201">
        <f>H22-L22+K22</f>
        <v>604245.5340000001</v>
      </c>
      <c r="K22" s="200">
        <v>120849.11</v>
      </c>
      <c r="L22" s="200">
        <v>252477.4</v>
      </c>
      <c r="M22" s="231">
        <f>L22-K22</f>
        <v>131628.28999999998</v>
      </c>
      <c r="N22" s="163"/>
      <c r="O22" s="245">
        <v>583334.81435125158</v>
      </c>
      <c r="P22" s="230"/>
      <c r="Q22" s="231">
        <f t="shared" si="3"/>
        <v>-152539.00964874856</v>
      </c>
      <c r="T22" s="101"/>
    </row>
    <row r="23" spans="1:20" ht="24" customHeight="1" x14ac:dyDescent="0.25">
      <c r="A23" s="155">
        <v>14</v>
      </c>
      <c r="B23" s="157" t="s">
        <v>131</v>
      </c>
      <c r="C23" s="157" t="s">
        <v>132</v>
      </c>
      <c r="D23" s="158">
        <v>712173.7</v>
      </c>
      <c r="E23" s="159"/>
      <c r="F23" s="291">
        <v>664277.33499999996</v>
      </c>
      <c r="G23" s="292">
        <f t="shared" si="0"/>
        <v>25056</v>
      </c>
      <c r="H23" s="293">
        <v>689333.33499999996</v>
      </c>
      <c r="J23" s="201">
        <f t="shared" si="4"/>
        <v>406956.39499999996</v>
      </c>
      <c r="K23" s="200">
        <v>0</v>
      </c>
      <c r="L23" s="200">
        <v>282376.94</v>
      </c>
      <c r="M23" s="231">
        <f>L23-K23</f>
        <v>282376.94</v>
      </c>
      <c r="N23" s="163"/>
      <c r="O23" s="245">
        <v>664277.34</v>
      </c>
      <c r="P23" s="230"/>
      <c r="Q23" s="231">
        <f t="shared" si="3"/>
        <v>-25055.994999999995</v>
      </c>
      <c r="T23" s="101"/>
    </row>
    <row r="24" spans="1:20" ht="24" customHeight="1" x14ac:dyDescent="0.25">
      <c r="A24" s="155">
        <v>15</v>
      </c>
      <c r="B24" s="157" t="s">
        <v>133</v>
      </c>
      <c r="C24" s="78" t="s">
        <v>134</v>
      </c>
      <c r="D24" s="164">
        <v>839675.05</v>
      </c>
      <c r="E24" s="159"/>
      <c r="F24" s="291">
        <v>617321.71</v>
      </c>
      <c r="G24" s="292">
        <f t="shared" si="0"/>
        <v>0</v>
      </c>
      <c r="H24" s="294">
        <v>617321.71</v>
      </c>
      <c r="J24" s="201">
        <f t="shared" si="4"/>
        <v>617321.71</v>
      </c>
      <c r="K24" s="200"/>
      <c r="L24" s="200"/>
      <c r="M24" s="230"/>
      <c r="N24" s="163"/>
      <c r="O24" s="245">
        <v>555878.31999999995</v>
      </c>
      <c r="P24" s="230"/>
      <c r="Q24" s="231">
        <f t="shared" si="3"/>
        <v>-61443.390000000014</v>
      </c>
      <c r="T24" s="101"/>
    </row>
    <row r="25" spans="1:20" ht="24" customHeight="1" x14ac:dyDescent="0.25">
      <c r="A25" s="155">
        <v>16</v>
      </c>
      <c r="B25" s="157" t="s">
        <v>135</v>
      </c>
      <c r="C25" s="78" t="s">
        <v>136</v>
      </c>
      <c r="D25" s="164">
        <v>4155655</v>
      </c>
      <c r="E25" s="159"/>
      <c r="F25" s="291">
        <v>1286232.8999999999</v>
      </c>
      <c r="G25" s="292">
        <f t="shared" si="0"/>
        <v>157790.10000000009</v>
      </c>
      <c r="H25" s="294">
        <v>1444023</v>
      </c>
      <c r="J25" s="201">
        <f t="shared" si="4"/>
        <v>1444023</v>
      </c>
      <c r="K25" s="200"/>
      <c r="L25" s="200"/>
      <c r="M25" s="230"/>
      <c r="N25" s="163"/>
      <c r="O25" s="245">
        <v>1057914.8999999999</v>
      </c>
      <c r="P25" s="230"/>
      <c r="Q25" s="231">
        <f t="shared" si="3"/>
        <v>-386108.10000000009</v>
      </c>
      <c r="T25" s="101"/>
    </row>
    <row r="26" spans="1:20" ht="24" customHeight="1" x14ac:dyDescent="0.25">
      <c r="A26" s="155">
        <v>17</v>
      </c>
      <c r="B26" s="157" t="s">
        <v>137</v>
      </c>
      <c r="C26" s="78" t="s">
        <v>138</v>
      </c>
      <c r="D26" s="164">
        <v>10273402</v>
      </c>
      <c r="E26" s="159"/>
      <c r="F26" s="291">
        <v>6280090.4899999993</v>
      </c>
      <c r="G26" s="292">
        <f t="shared" si="0"/>
        <v>639183.74000000022</v>
      </c>
      <c r="H26" s="294">
        <v>6919274.2299999995</v>
      </c>
      <c r="J26" s="201">
        <f t="shared" si="4"/>
        <v>6919274.2299999995</v>
      </c>
      <c r="K26" s="200"/>
      <c r="L26" s="200"/>
      <c r="M26" s="230"/>
      <c r="N26" s="163"/>
      <c r="O26" s="245">
        <v>5026710.60147388</v>
      </c>
      <c r="P26" s="230"/>
      <c r="Q26" s="231">
        <f t="shared" si="3"/>
        <v>-1892563.6285261195</v>
      </c>
      <c r="T26" s="101"/>
    </row>
    <row r="27" spans="1:20" ht="24" customHeight="1" x14ac:dyDescent="0.25">
      <c r="A27" s="155">
        <v>18</v>
      </c>
      <c r="B27" s="157" t="s">
        <v>237</v>
      </c>
      <c r="C27" s="78" t="s">
        <v>238</v>
      </c>
      <c r="D27" s="164">
        <v>628861</v>
      </c>
      <c r="E27" s="159"/>
      <c r="F27" s="291"/>
      <c r="G27" s="292">
        <f t="shared" si="0"/>
        <v>204605.8</v>
      </c>
      <c r="H27" s="294">
        <v>204605.8</v>
      </c>
      <c r="J27" s="201">
        <f t="shared" si="4"/>
        <v>204605.8</v>
      </c>
      <c r="K27" s="200"/>
      <c r="L27" s="200"/>
      <c r="M27" s="230"/>
      <c r="N27" s="163"/>
      <c r="O27" s="245">
        <v>0</v>
      </c>
      <c r="P27" s="230"/>
      <c r="Q27" s="231">
        <f t="shared" si="3"/>
        <v>-204605.8</v>
      </c>
      <c r="T27" s="101"/>
    </row>
    <row r="28" spans="1:20" ht="24" customHeight="1" x14ac:dyDescent="0.25">
      <c r="A28" s="155">
        <v>19</v>
      </c>
      <c r="B28" s="157" t="s">
        <v>239</v>
      </c>
      <c r="C28" s="78" t="s">
        <v>240</v>
      </c>
      <c r="D28" s="164">
        <v>287122</v>
      </c>
      <c r="E28" s="159"/>
      <c r="F28" s="291">
        <v>163261.6</v>
      </c>
      <c r="G28" s="292">
        <f t="shared" si="0"/>
        <v>0</v>
      </c>
      <c r="H28" s="294">
        <v>163261.6</v>
      </c>
      <c r="J28" s="201">
        <f t="shared" si="4"/>
        <v>163261.6</v>
      </c>
      <c r="K28" s="200"/>
      <c r="L28" s="200"/>
      <c r="M28" s="230"/>
      <c r="N28" s="163"/>
      <c r="O28" s="245">
        <v>140609.4</v>
      </c>
      <c r="P28" s="230"/>
      <c r="Q28" s="231">
        <f t="shared" si="3"/>
        <v>-22652.200000000012</v>
      </c>
      <c r="T28" s="101"/>
    </row>
    <row r="29" spans="1:20" ht="24" customHeight="1" x14ac:dyDescent="0.25">
      <c r="A29" s="155">
        <v>20</v>
      </c>
      <c r="B29" s="157" t="s">
        <v>241</v>
      </c>
      <c r="C29" s="78" t="s">
        <v>242</v>
      </c>
      <c r="D29" s="164">
        <v>356512.42</v>
      </c>
      <c r="E29" s="159"/>
      <c r="F29" s="291"/>
      <c r="G29" s="292">
        <f t="shared" si="0"/>
        <v>0</v>
      </c>
      <c r="H29" s="294"/>
      <c r="J29" s="201">
        <f t="shared" si="4"/>
        <v>0</v>
      </c>
      <c r="K29" s="200"/>
      <c r="L29" s="200"/>
      <c r="M29" s="230"/>
      <c r="N29" s="163"/>
      <c r="O29" s="245">
        <v>0</v>
      </c>
      <c r="P29" s="230"/>
      <c r="Q29" s="231">
        <f t="shared" si="3"/>
        <v>0</v>
      </c>
      <c r="T29" s="101"/>
    </row>
    <row r="30" spans="1:20" ht="24" customHeight="1" x14ac:dyDescent="0.25">
      <c r="A30" s="155">
        <v>21</v>
      </c>
      <c r="B30" s="157" t="s">
        <v>1258</v>
      </c>
      <c r="C30" s="78" t="s">
        <v>1259</v>
      </c>
      <c r="D30" s="164"/>
      <c r="E30" s="159"/>
      <c r="F30" s="291">
        <v>5695629.1840000004</v>
      </c>
      <c r="G30" s="292">
        <f t="shared" si="0"/>
        <v>959030.47200000007</v>
      </c>
      <c r="H30" s="294">
        <v>6654659.6560000004</v>
      </c>
      <c r="J30" s="201">
        <f>H30-L30+K30</f>
        <v>2663978.0660000001</v>
      </c>
      <c r="K30" s="200">
        <v>532795.61</v>
      </c>
      <c r="L30" s="200">
        <v>4523477.2</v>
      </c>
      <c r="M30" s="231"/>
      <c r="N30" s="163"/>
      <c r="O30" s="245">
        <v>5449938.7190533485</v>
      </c>
      <c r="P30" s="230"/>
      <c r="Q30" s="231">
        <f t="shared" si="3"/>
        <v>-1204720.9369466519</v>
      </c>
      <c r="T30" s="101"/>
    </row>
    <row r="31" spans="1:20" ht="24" customHeight="1" thickBot="1" x14ac:dyDescent="0.3">
      <c r="A31" s="166"/>
      <c r="B31" s="167" t="s">
        <v>104</v>
      </c>
      <c r="C31" s="168"/>
      <c r="D31" s="169"/>
      <c r="E31" s="170"/>
      <c r="F31" s="227">
        <f>SUM(F10:F30)</f>
        <v>40706233.826250002</v>
      </c>
      <c r="G31" s="172">
        <f>SUM(G10:G30)</f>
        <v>7603042.7072500009</v>
      </c>
      <c r="H31" s="228">
        <f>SUM(H10:H30)</f>
        <v>48309276.533500001</v>
      </c>
      <c r="J31" s="172">
        <f>SUM(J10:J30)</f>
        <v>43258967.213500001</v>
      </c>
      <c r="K31" s="228">
        <f>SUM(K10:K30)</f>
        <v>1966063.81</v>
      </c>
      <c r="L31" s="228">
        <f>SUM(L10:L30)</f>
        <v>7016373.1299999999</v>
      </c>
      <c r="M31" s="172">
        <f>SUM(M10:M30)</f>
        <v>1059627.73</v>
      </c>
      <c r="N31" s="244"/>
      <c r="O31" s="172">
        <f>SUM(O10:O30)</f>
        <v>36399461.226695746</v>
      </c>
      <c r="P31" s="172">
        <f>SUM(P11:P30)</f>
        <v>0</v>
      </c>
      <c r="Q31" s="172">
        <f>SUM(Q10:Q30)</f>
        <v>-11909815.306804247</v>
      </c>
      <c r="T31" s="101"/>
    </row>
    <row r="32" spans="1:20" ht="24" customHeight="1" thickTop="1" x14ac:dyDescent="0.25">
      <c r="A32" s="155"/>
      <c r="B32" s="156" t="s">
        <v>139</v>
      </c>
      <c r="C32" s="78"/>
      <c r="D32" s="164"/>
      <c r="E32" s="159"/>
      <c r="F32" s="160"/>
      <c r="G32" s="161"/>
      <c r="H32" s="165"/>
      <c r="J32" s="84"/>
      <c r="L32" s="6">
        <f>L31-L30</f>
        <v>2492895.9299999997</v>
      </c>
      <c r="N32" s="163"/>
      <c r="O32" s="200"/>
      <c r="P32" s="230"/>
      <c r="Q32" s="231"/>
      <c r="T32" s="101"/>
    </row>
    <row r="33" spans="1:20" ht="24" customHeight="1" x14ac:dyDescent="0.25">
      <c r="A33" s="155">
        <v>1</v>
      </c>
      <c r="B33" s="157" t="s">
        <v>140</v>
      </c>
      <c r="C33" s="157" t="s">
        <v>141</v>
      </c>
      <c r="D33" s="158">
        <v>1071950</v>
      </c>
      <c r="E33" s="173" t="s">
        <v>142</v>
      </c>
      <c r="F33" s="291">
        <v>736447.04</v>
      </c>
      <c r="G33" s="292">
        <f t="shared" ref="G33:G72" si="5">H33-F33</f>
        <v>90101.479999999981</v>
      </c>
      <c r="H33" s="293">
        <v>826548.52</v>
      </c>
      <c r="J33" s="84"/>
      <c r="N33" s="163"/>
      <c r="O33" s="290">
        <v>735847.04</v>
      </c>
      <c r="P33" s="230"/>
      <c r="Q33" s="231">
        <f t="shared" ref="Q33:Q67" si="6">O33-H33</f>
        <v>-90701.479999999981</v>
      </c>
      <c r="T33" s="101"/>
    </row>
    <row r="34" spans="1:20" ht="24" customHeight="1" x14ac:dyDescent="0.25">
      <c r="A34" s="155">
        <v>2</v>
      </c>
      <c r="B34" s="157" t="s">
        <v>143</v>
      </c>
      <c r="C34" s="157" t="s">
        <v>144</v>
      </c>
      <c r="D34" s="158">
        <v>241882.90999999997</v>
      </c>
      <c r="E34" s="173" t="s">
        <v>145</v>
      </c>
      <c r="F34" s="291">
        <v>401538</v>
      </c>
      <c r="G34" s="292">
        <f t="shared" si="5"/>
        <v>84031.890000000014</v>
      </c>
      <c r="H34" s="293">
        <v>485569.89</v>
      </c>
      <c r="J34" s="84"/>
      <c r="N34" s="163"/>
      <c r="O34" s="290">
        <v>401126.93</v>
      </c>
      <c r="P34" s="230"/>
      <c r="Q34" s="231">
        <f t="shared" si="6"/>
        <v>-84442.960000000021</v>
      </c>
      <c r="T34" s="101"/>
    </row>
    <row r="35" spans="1:20" ht="25.9" customHeight="1" x14ac:dyDescent="0.25">
      <c r="A35" s="155">
        <v>3</v>
      </c>
      <c r="B35" s="157" t="s">
        <v>125</v>
      </c>
      <c r="C35" s="157" t="s">
        <v>146</v>
      </c>
      <c r="D35" s="158">
        <v>26960</v>
      </c>
      <c r="E35" s="173" t="s">
        <v>147</v>
      </c>
      <c r="F35" s="291">
        <v>45698.1</v>
      </c>
      <c r="G35" s="292">
        <f t="shared" si="5"/>
        <v>0</v>
      </c>
      <c r="H35" s="293">
        <v>45698.1</v>
      </c>
      <c r="J35" s="84"/>
      <c r="M35" s="6"/>
      <c r="N35" s="163"/>
      <c r="O35" s="290">
        <v>45448</v>
      </c>
      <c r="P35" s="230"/>
      <c r="Q35" s="231">
        <f t="shared" si="6"/>
        <v>-250.09999999999854</v>
      </c>
      <c r="T35" s="101"/>
    </row>
    <row r="36" spans="1:20" ht="25.9" customHeight="1" x14ac:dyDescent="0.25">
      <c r="A36" s="155">
        <v>4</v>
      </c>
      <c r="B36" s="157" t="s">
        <v>148</v>
      </c>
      <c r="C36" s="78" t="s">
        <v>149</v>
      </c>
      <c r="D36" s="164">
        <v>441760</v>
      </c>
      <c r="E36" s="173" t="s">
        <v>150</v>
      </c>
      <c r="F36" s="291">
        <v>168158.8</v>
      </c>
      <c r="G36" s="292">
        <f t="shared" si="5"/>
        <v>59087.830000000016</v>
      </c>
      <c r="H36" s="293">
        <v>227246.63</v>
      </c>
      <c r="J36" s="84"/>
      <c r="N36" s="163"/>
      <c r="O36" s="290">
        <v>167652.4</v>
      </c>
      <c r="P36" s="230"/>
      <c r="Q36" s="231">
        <f t="shared" si="6"/>
        <v>-59594.23000000001</v>
      </c>
      <c r="T36" s="101"/>
    </row>
    <row r="37" spans="1:20" ht="24" customHeight="1" x14ac:dyDescent="0.25">
      <c r="A37" s="155">
        <v>5</v>
      </c>
      <c r="B37" s="157" t="s">
        <v>151</v>
      </c>
      <c r="C37" s="157" t="s">
        <v>152</v>
      </c>
      <c r="D37" s="158">
        <v>1931942.08</v>
      </c>
      <c r="E37" s="173" t="s">
        <v>1272</v>
      </c>
      <c r="F37" s="291">
        <v>2565637.1199999996</v>
      </c>
      <c r="G37" s="292">
        <f t="shared" si="5"/>
        <v>242890.35999999987</v>
      </c>
      <c r="H37" s="293">
        <v>2808527.4799999995</v>
      </c>
      <c r="J37" s="84"/>
      <c r="N37" s="163"/>
      <c r="O37" s="290">
        <v>2496617.12</v>
      </c>
      <c r="P37" s="230"/>
      <c r="Q37" s="231">
        <f t="shared" si="6"/>
        <v>-311910.3599999994</v>
      </c>
      <c r="T37" s="101"/>
    </row>
    <row r="38" spans="1:20" ht="24" customHeight="1" x14ac:dyDescent="0.25">
      <c r="A38" s="155">
        <v>6</v>
      </c>
      <c r="B38" s="157" t="s">
        <v>153</v>
      </c>
      <c r="C38" s="157" t="s">
        <v>154</v>
      </c>
      <c r="D38" s="158">
        <v>383133</v>
      </c>
      <c r="E38" s="173" t="s">
        <v>155</v>
      </c>
      <c r="F38" s="291">
        <v>459191.45</v>
      </c>
      <c r="G38" s="292">
        <f t="shared" si="5"/>
        <v>83584.999999999942</v>
      </c>
      <c r="H38" s="293">
        <v>542776.44999999995</v>
      </c>
      <c r="J38" s="84"/>
      <c r="N38" s="163"/>
      <c r="O38" s="290">
        <v>454113.45</v>
      </c>
      <c r="P38" s="230"/>
      <c r="Q38" s="231">
        <f t="shared" si="6"/>
        <v>-88662.999999999942</v>
      </c>
      <c r="T38" s="101"/>
    </row>
    <row r="39" spans="1:20" ht="24" customHeight="1" x14ac:dyDescent="0.25">
      <c r="A39" s="155">
        <v>7</v>
      </c>
      <c r="B39" s="157" t="s">
        <v>156</v>
      </c>
      <c r="C39" s="78" t="s">
        <v>157</v>
      </c>
      <c r="D39" s="164">
        <v>2703097</v>
      </c>
      <c r="E39" s="173" t="s">
        <v>158</v>
      </c>
      <c r="F39" s="291">
        <v>1978898.88</v>
      </c>
      <c r="G39" s="292">
        <f t="shared" si="5"/>
        <v>219287.99000000022</v>
      </c>
      <c r="H39" s="294">
        <v>2198186.87</v>
      </c>
      <c r="J39" s="84"/>
      <c r="M39" s="6"/>
      <c r="N39" s="163"/>
      <c r="O39" s="290">
        <v>1968569.7799999998</v>
      </c>
      <c r="P39" s="230"/>
      <c r="Q39" s="231">
        <f t="shared" si="6"/>
        <v>-229617.09000000032</v>
      </c>
      <c r="T39" s="101"/>
    </row>
    <row r="40" spans="1:20" ht="24" customHeight="1" x14ac:dyDescent="0.25">
      <c r="A40" s="155">
        <v>8</v>
      </c>
      <c r="B40" s="157" t="s">
        <v>159</v>
      </c>
      <c r="C40" s="157" t="s">
        <v>160</v>
      </c>
      <c r="D40" s="158">
        <v>778544.8</v>
      </c>
      <c r="E40" s="173" t="s">
        <v>161</v>
      </c>
      <c r="F40" s="291">
        <v>312589.46000000002</v>
      </c>
      <c r="G40" s="292">
        <f t="shared" si="5"/>
        <v>115985.52999999997</v>
      </c>
      <c r="H40" s="293">
        <v>428574.99</v>
      </c>
      <c r="J40" s="84"/>
      <c r="N40" s="163"/>
      <c r="O40" s="290">
        <v>299037.05</v>
      </c>
      <c r="P40" s="230"/>
      <c r="Q40" s="231">
        <f t="shared" si="6"/>
        <v>-129537.94</v>
      </c>
      <c r="T40" s="101"/>
    </row>
    <row r="41" spans="1:20" ht="24" customHeight="1" x14ac:dyDescent="0.25">
      <c r="A41" s="155">
        <v>9</v>
      </c>
      <c r="B41" s="157" t="s">
        <v>162</v>
      </c>
      <c r="C41" s="157" t="s">
        <v>163</v>
      </c>
      <c r="D41" s="158">
        <v>514481.6</v>
      </c>
      <c r="E41" s="173" t="s">
        <v>164</v>
      </c>
      <c r="F41" s="291">
        <v>257226.99</v>
      </c>
      <c r="G41" s="292">
        <f t="shared" si="5"/>
        <v>0</v>
      </c>
      <c r="H41" s="293">
        <v>257226.99</v>
      </c>
      <c r="J41" s="84"/>
      <c r="M41" s="6"/>
      <c r="N41" s="163"/>
      <c r="O41" s="290">
        <v>250361.08</v>
      </c>
      <c r="P41" s="230"/>
      <c r="Q41" s="231">
        <f t="shared" si="6"/>
        <v>-6865.9100000000035</v>
      </c>
      <c r="T41" s="101"/>
    </row>
    <row r="42" spans="1:20" ht="24" customHeight="1" x14ac:dyDescent="0.25">
      <c r="A42" s="155">
        <v>10</v>
      </c>
      <c r="B42" s="157" t="s">
        <v>165</v>
      </c>
      <c r="C42" s="157" t="s">
        <v>166</v>
      </c>
      <c r="D42" s="158">
        <v>796114.2</v>
      </c>
      <c r="E42" s="173" t="s">
        <v>167</v>
      </c>
      <c r="F42" s="291">
        <v>386401.77</v>
      </c>
      <c r="G42" s="292">
        <f t="shared" si="5"/>
        <v>274593.54999999993</v>
      </c>
      <c r="H42" s="293">
        <v>660995.31999999995</v>
      </c>
      <c r="J42" s="84"/>
      <c r="N42" s="163"/>
      <c r="O42" s="290">
        <v>378896.84</v>
      </c>
      <c r="P42" s="230"/>
      <c r="Q42" s="231">
        <f t="shared" si="6"/>
        <v>-282098.47999999992</v>
      </c>
      <c r="T42" s="101"/>
    </row>
    <row r="43" spans="1:20" ht="24" customHeight="1" x14ac:dyDescent="0.25">
      <c r="A43" s="155">
        <v>11</v>
      </c>
      <c r="B43" s="157" t="s">
        <v>168</v>
      </c>
      <c r="C43" s="78" t="s">
        <v>169</v>
      </c>
      <c r="D43" s="164">
        <v>353975.01</v>
      </c>
      <c r="E43" s="173" t="s">
        <v>170</v>
      </c>
      <c r="F43" s="291">
        <v>176987.51</v>
      </c>
      <c r="G43" s="292">
        <f t="shared" si="5"/>
        <v>108610.31</v>
      </c>
      <c r="H43" s="294">
        <v>285597.82</v>
      </c>
      <c r="J43" s="84"/>
      <c r="N43" s="163"/>
      <c r="O43" s="290">
        <v>176987.51</v>
      </c>
      <c r="P43" s="230"/>
      <c r="Q43" s="231">
        <f t="shared" si="6"/>
        <v>-108610.31</v>
      </c>
      <c r="T43" s="101"/>
    </row>
    <row r="44" spans="1:20" ht="24" customHeight="1" x14ac:dyDescent="0.25">
      <c r="A44" s="155">
        <v>12</v>
      </c>
      <c r="B44" s="157" t="s">
        <v>171</v>
      </c>
      <c r="C44" s="78" t="s">
        <v>172</v>
      </c>
      <c r="D44" s="164">
        <v>313333.40000000002</v>
      </c>
      <c r="E44" s="173" t="s">
        <v>173</v>
      </c>
      <c r="F44" s="291">
        <v>118320</v>
      </c>
      <c r="G44" s="292">
        <f t="shared" si="5"/>
        <v>12852</v>
      </c>
      <c r="H44" s="294">
        <v>131172</v>
      </c>
      <c r="J44" s="84"/>
      <c r="N44" s="163"/>
      <c r="O44" s="290">
        <v>118320</v>
      </c>
      <c r="P44" s="230"/>
      <c r="Q44" s="231">
        <f t="shared" si="6"/>
        <v>-12852</v>
      </c>
      <c r="T44" s="101"/>
    </row>
    <row r="45" spans="1:20" ht="24" customHeight="1" x14ac:dyDescent="0.25">
      <c r="A45" s="155">
        <v>13</v>
      </c>
      <c r="B45" s="157" t="s">
        <v>174</v>
      </c>
      <c r="C45" s="78" t="s">
        <v>175</v>
      </c>
      <c r="D45" s="164">
        <v>685405</v>
      </c>
      <c r="E45" s="173" t="s">
        <v>176</v>
      </c>
      <c r="F45" s="291">
        <v>200380.69</v>
      </c>
      <c r="G45" s="292">
        <f t="shared" si="5"/>
        <v>0</v>
      </c>
      <c r="H45" s="294">
        <v>200380.69</v>
      </c>
      <c r="J45" s="84"/>
      <c r="M45" s="6"/>
      <c r="N45" s="163"/>
      <c r="O45" s="290">
        <v>194166.75238095238</v>
      </c>
      <c r="P45" s="230"/>
      <c r="Q45" s="231">
        <f t="shared" si="6"/>
        <v>-6213.9376190476178</v>
      </c>
      <c r="T45" s="101"/>
    </row>
    <row r="46" spans="1:20" ht="24" customHeight="1" x14ac:dyDescent="0.25">
      <c r="A46" s="155">
        <v>14</v>
      </c>
      <c r="B46" s="157" t="s">
        <v>177</v>
      </c>
      <c r="C46" s="78" t="s">
        <v>178</v>
      </c>
      <c r="D46" s="164">
        <v>1008983.76</v>
      </c>
      <c r="E46" s="173" t="s">
        <v>179</v>
      </c>
      <c r="F46" s="291">
        <v>695471.51279999991</v>
      </c>
      <c r="G46" s="292">
        <f t="shared" si="5"/>
        <v>102079.78000000003</v>
      </c>
      <c r="H46" s="294">
        <v>797551.29279999994</v>
      </c>
      <c r="J46" s="84"/>
      <c r="M46" s="6"/>
      <c r="N46" s="163"/>
      <c r="O46" s="290">
        <v>669790.83360000001</v>
      </c>
      <c r="P46" s="230"/>
      <c r="Q46" s="231">
        <f t="shared" si="6"/>
        <v>-127760.45919999992</v>
      </c>
      <c r="T46" s="101"/>
    </row>
    <row r="47" spans="1:20" ht="24" customHeight="1" x14ac:dyDescent="0.25">
      <c r="A47" s="155">
        <v>15</v>
      </c>
      <c r="B47" s="157" t="s">
        <v>180</v>
      </c>
      <c r="C47" s="78" t="s">
        <v>181</v>
      </c>
      <c r="D47" s="164">
        <v>88900</v>
      </c>
      <c r="E47" s="173" t="s">
        <v>182</v>
      </c>
      <c r="F47" s="291">
        <v>88900</v>
      </c>
      <c r="G47" s="292">
        <f t="shared" si="5"/>
        <v>0</v>
      </c>
      <c r="H47" s="294">
        <v>88900</v>
      </c>
      <c r="J47" s="84"/>
      <c r="M47" s="6"/>
      <c r="N47" s="163"/>
      <c r="O47" s="290">
        <v>88900</v>
      </c>
      <c r="P47" s="230"/>
      <c r="Q47" s="231">
        <f t="shared" si="6"/>
        <v>0</v>
      </c>
      <c r="T47" s="101"/>
    </row>
    <row r="48" spans="1:20" ht="24" customHeight="1" x14ac:dyDescent="0.25">
      <c r="A48" s="155">
        <v>16</v>
      </c>
      <c r="B48" s="157" t="s">
        <v>183</v>
      </c>
      <c r="C48" s="78" t="s">
        <v>184</v>
      </c>
      <c r="D48" s="164">
        <v>1147041.3</v>
      </c>
      <c r="E48" s="173" t="s">
        <v>185</v>
      </c>
      <c r="F48" s="291">
        <v>485457.3</v>
      </c>
      <c r="G48" s="292">
        <f t="shared" si="5"/>
        <v>145830.89999999997</v>
      </c>
      <c r="H48" s="294">
        <v>631288.19999999995</v>
      </c>
      <c r="J48" s="84"/>
      <c r="M48" s="6"/>
      <c r="N48" s="163"/>
      <c r="O48" s="290">
        <v>485457.3</v>
      </c>
      <c r="P48" s="230"/>
      <c r="Q48" s="231">
        <f t="shared" si="6"/>
        <v>-145830.89999999997</v>
      </c>
      <c r="T48" s="101"/>
    </row>
    <row r="49" spans="1:20" ht="24" customHeight="1" x14ac:dyDescent="0.25">
      <c r="A49" s="155">
        <v>17</v>
      </c>
      <c r="B49" s="157" t="s">
        <v>186</v>
      </c>
      <c r="C49" s="78" t="s">
        <v>187</v>
      </c>
      <c r="D49" s="164">
        <v>110965</v>
      </c>
      <c r="E49" s="173" t="s">
        <v>188</v>
      </c>
      <c r="F49" s="291">
        <v>77965</v>
      </c>
      <c r="G49" s="292">
        <f t="shared" si="5"/>
        <v>166500</v>
      </c>
      <c r="H49" s="294">
        <v>244465</v>
      </c>
      <c r="J49" s="84"/>
      <c r="M49" s="6"/>
      <c r="N49" s="163"/>
      <c r="O49" s="290">
        <v>77965</v>
      </c>
      <c r="P49" s="230"/>
      <c r="Q49" s="231">
        <f t="shared" si="6"/>
        <v>-166500</v>
      </c>
      <c r="T49" s="101"/>
    </row>
    <row r="50" spans="1:20" ht="24" customHeight="1" x14ac:dyDescent="0.25">
      <c r="A50" s="155">
        <v>18</v>
      </c>
      <c r="B50" s="157" t="s">
        <v>189</v>
      </c>
      <c r="C50" s="78" t="s">
        <v>190</v>
      </c>
      <c r="D50" s="164">
        <v>225683</v>
      </c>
      <c r="E50" s="173" t="s">
        <v>191</v>
      </c>
      <c r="F50" s="291">
        <v>45136.600000000006</v>
      </c>
      <c r="G50" s="292">
        <f t="shared" si="5"/>
        <v>0</v>
      </c>
      <c r="H50" s="294">
        <v>45136.600000000006</v>
      </c>
      <c r="J50" s="84"/>
      <c r="M50" s="6"/>
      <c r="N50" s="163"/>
      <c r="O50" s="290">
        <v>45136.6</v>
      </c>
      <c r="P50" s="230"/>
      <c r="Q50" s="231">
        <f t="shared" si="6"/>
        <v>0</v>
      </c>
      <c r="T50" s="101"/>
    </row>
    <row r="51" spans="1:20" ht="24" customHeight="1" x14ac:dyDescent="0.25">
      <c r="A51" s="155">
        <v>19</v>
      </c>
      <c r="B51" s="157" t="s">
        <v>192</v>
      </c>
      <c r="C51" s="78" t="s">
        <v>175</v>
      </c>
      <c r="D51" s="164">
        <v>154496.04999999999</v>
      </c>
      <c r="E51" s="159" t="s">
        <v>193</v>
      </c>
      <c r="F51" s="291">
        <v>42531.49</v>
      </c>
      <c r="G51" s="292">
        <f t="shared" si="5"/>
        <v>34574.432000000008</v>
      </c>
      <c r="H51" s="294">
        <v>77105.922000000006</v>
      </c>
      <c r="J51" s="84"/>
      <c r="M51" s="6"/>
      <c r="N51" s="163"/>
      <c r="O51" s="290">
        <v>42531.49</v>
      </c>
      <c r="P51" s="230"/>
      <c r="Q51" s="231">
        <f t="shared" si="6"/>
        <v>-34574.432000000008</v>
      </c>
      <c r="T51" s="101"/>
    </row>
    <row r="52" spans="1:20" ht="24" customHeight="1" x14ac:dyDescent="0.25">
      <c r="A52" s="155">
        <v>20</v>
      </c>
      <c r="B52" s="157" t="s">
        <v>243</v>
      </c>
      <c r="C52" s="78" t="s">
        <v>146</v>
      </c>
      <c r="D52" s="164">
        <v>918183.61</v>
      </c>
      <c r="E52" s="159" t="s">
        <v>244</v>
      </c>
      <c r="F52" s="291">
        <v>741677.8</v>
      </c>
      <c r="G52" s="292">
        <f t="shared" si="5"/>
        <v>138645.56999999995</v>
      </c>
      <c r="H52" s="294">
        <v>880323.37</v>
      </c>
      <c r="J52" s="84"/>
      <c r="M52" s="6"/>
      <c r="N52" s="163"/>
      <c r="O52" s="290">
        <v>710516.86050000007</v>
      </c>
      <c r="P52" s="230"/>
      <c r="Q52" s="231">
        <f t="shared" si="6"/>
        <v>-169806.50949999993</v>
      </c>
      <c r="T52" s="101"/>
    </row>
    <row r="53" spans="1:20" ht="24" customHeight="1" x14ac:dyDescent="0.25">
      <c r="A53" s="155">
        <v>21</v>
      </c>
      <c r="B53" s="157" t="s">
        <v>245</v>
      </c>
      <c r="C53" s="78" t="s">
        <v>246</v>
      </c>
      <c r="D53" s="164">
        <v>474794</v>
      </c>
      <c r="E53" s="159" t="s">
        <v>247</v>
      </c>
      <c r="F53" s="291">
        <v>274196.05</v>
      </c>
      <c r="G53" s="292">
        <f t="shared" si="5"/>
        <v>0</v>
      </c>
      <c r="H53" s="294">
        <v>274196.05</v>
      </c>
      <c r="J53" s="84"/>
      <c r="M53" s="6"/>
      <c r="N53" s="163"/>
      <c r="O53" s="290">
        <v>274195.05</v>
      </c>
      <c r="P53" s="230"/>
      <c r="Q53" s="231">
        <f t="shared" si="6"/>
        <v>-1</v>
      </c>
      <c r="T53" s="101"/>
    </row>
    <row r="54" spans="1:20" ht="26.45" customHeight="1" x14ac:dyDescent="0.25">
      <c r="A54" s="155">
        <v>22</v>
      </c>
      <c r="B54" s="157" t="s">
        <v>248</v>
      </c>
      <c r="C54" s="78" t="s">
        <v>249</v>
      </c>
      <c r="D54" s="164">
        <v>1580356.1400000001</v>
      </c>
      <c r="E54" s="159" t="s">
        <v>250</v>
      </c>
      <c r="F54" s="291">
        <v>1028070.06</v>
      </c>
      <c r="G54" s="292">
        <f t="shared" si="5"/>
        <v>367966.08999999985</v>
      </c>
      <c r="H54" s="294">
        <v>1396036.15</v>
      </c>
      <c r="J54" s="84"/>
      <c r="M54" s="6"/>
      <c r="N54" s="163"/>
      <c r="O54" s="290">
        <v>1024892.56</v>
      </c>
      <c r="P54" s="230"/>
      <c r="Q54" s="231">
        <f t="shared" si="6"/>
        <v>-371143.58999999985</v>
      </c>
      <c r="T54" s="101"/>
    </row>
    <row r="55" spans="1:20" ht="22.15" customHeight="1" x14ac:dyDescent="0.25">
      <c r="A55" s="155">
        <v>23</v>
      </c>
      <c r="B55" s="157" t="s">
        <v>251</v>
      </c>
      <c r="C55" s="78" t="s">
        <v>1273</v>
      </c>
      <c r="D55" s="164">
        <v>1264100.1399999999</v>
      </c>
      <c r="E55" s="159" t="s">
        <v>252</v>
      </c>
      <c r="F55" s="291">
        <v>376278.25</v>
      </c>
      <c r="G55" s="292">
        <f t="shared" si="5"/>
        <v>56109.599999999977</v>
      </c>
      <c r="H55" s="294">
        <v>432387.85</v>
      </c>
      <c r="J55" s="84"/>
      <c r="M55" s="6"/>
      <c r="N55" s="163"/>
      <c r="O55" s="290">
        <v>376278.25</v>
      </c>
      <c r="P55" s="230"/>
      <c r="Q55" s="231">
        <f>O55-H55</f>
        <v>-56109.599999999977</v>
      </c>
      <c r="T55" s="101"/>
    </row>
    <row r="56" spans="1:20" ht="21.75" customHeight="1" x14ac:dyDescent="0.25">
      <c r="A56" s="155">
        <v>24</v>
      </c>
      <c r="B56" s="157" t="s">
        <v>253</v>
      </c>
      <c r="C56" s="78" t="s">
        <v>254</v>
      </c>
      <c r="D56" s="164">
        <v>33685</v>
      </c>
      <c r="E56" s="159" t="s">
        <v>255</v>
      </c>
      <c r="F56" s="291">
        <v>3368.5</v>
      </c>
      <c r="G56" s="292">
        <f t="shared" si="5"/>
        <v>23579.5</v>
      </c>
      <c r="H56" s="294">
        <v>26948</v>
      </c>
      <c r="J56" s="84"/>
      <c r="N56" s="163"/>
      <c r="O56" s="290">
        <v>3368.5</v>
      </c>
      <c r="P56" s="230"/>
      <c r="Q56" s="231">
        <f t="shared" si="6"/>
        <v>-23579.5</v>
      </c>
      <c r="T56" s="101"/>
    </row>
    <row r="57" spans="1:20" ht="21.75" customHeight="1" x14ac:dyDescent="0.25">
      <c r="A57" s="155">
        <v>25</v>
      </c>
      <c r="B57" s="157" t="s">
        <v>256</v>
      </c>
      <c r="C57" s="78" t="s">
        <v>257</v>
      </c>
      <c r="D57" s="164">
        <v>128266</v>
      </c>
      <c r="E57" s="159" t="s">
        <v>258</v>
      </c>
      <c r="F57" s="291">
        <v>32066.5</v>
      </c>
      <c r="G57" s="292">
        <f t="shared" si="5"/>
        <v>0</v>
      </c>
      <c r="H57" s="294">
        <v>32066.5</v>
      </c>
      <c r="J57" s="84"/>
      <c r="O57" s="290">
        <v>32066.5</v>
      </c>
      <c r="P57" s="230"/>
      <c r="Q57" s="231">
        <f t="shared" si="6"/>
        <v>0</v>
      </c>
      <c r="T57" s="101"/>
    </row>
    <row r="58" spans="1:20" ht="21.75" customHeight="1" x14ac:dyDescent="0.25">
      <c r="A58" s="155">
        <v>26</v>
      </c>
      <c r="B58" s="157" t="s">
        <v>259</v>
      </c>
      <c r="C58" s="78" t="s">
        <v>260</v>
      </c>
      <c r="D58" s="164">
        <v>73379.600000000006</v>
      </c>
      <c r="E58" s="159" t="s">
        <v>261</v>
      </c>
      <c r="F58" s="291">
        <v>17586.552</v>
      </c>
      <c r="G58" s="292">
        <f t="shared" si="5"/>
        <v>10458.583999999999</v>
      </c>
      <c r="H58" s="294">
        <v>28045.135999999999</v>
      </c>
      <c r="J58" s="84"/>
      <c r="N58" s="163"/>
      <c r="O58" s="290">
        <v>17586.552</v>
      </c>
      <c r="P58" s="230"/>
      <c r="Q58" s="231">
        <f t="shared" si="6"/>
        <v>-10458.583999999999</v>
      </c>
      <c r="T58" s="101"/>
    </row>
    <row r="59" spans="1:20" ht="24" customHeight="1" x14ac:dyDescent="0.25">
      <c r="A59" s="155">
        <v>27</v>
      </c>
      <c r="B59" s="157" t="s">
        <v>1260</v>
      </c>
      <c r="C59" s="78" t="s">
        <v>1261</v>
      </c>
      <c r="D59" s="164">
        <v>366250</v>
      </c>
      <c r="E59" s="159" t="s">
        <v>1262</v>
      </c>
      <c r="F59" s="291">
        <v>109875</v>
      </c>
      <c r="G59" s="292">
        <f t="shared" si="5"/>
        <v>205100</v>
      </c>
      <c r="H59" s="294">
        <v>314975</v>
      </c>
      <c r="J59" s="201">
        <f>H59-L59+K59</f>
        <v>205100</v>
      </c>
      <c r="K59" s="200"/>
      <c r="L59" s="200">
        <v>109875</v>
      </c>
      <c r="M59" s="231"/>
      <c r="N59" s="84"/>
      <c r="O59" s="290">
        <v>109875</v>
      </c>
      <c r="P59" s="230"/>
      <c r="Q59" s="231">
        <f t="shared" si="6"/>
        <v>-205100</v>
      </c>
      <c r="T59" s="101"/>
    </row>
    <row r="60" spans="1:20" ht="24" customHeight="1" x14ac:dyDescent="0.25">
      <c r="A60" s="155">
        <v>28</v>
      </c>
      <c r="B60" s="157" t="s">
        <v>1263</v>
      </c>
      <c r="C60" s="78" t="s">
        <v>1264</v>
      </c>
      <c r="D60" s="164">
        <v>2105729.87</v>
      </c>
      <c r="E60" s="159" t="s">
        <v>1265</v>
      </c>
      <c r="F60" s="291">
        <v>677747.64591999992</v>
      </c>
      <c r="G60" s="292">
        <f t="shared" si="5"/>
        <v>268537.54408000002</v>
      </c>
      <c r="H60" s="294">
        <v>946285.19</v>
      </c>
      <c r="J60" s="201">
        <f>H60-L60+K60</f>
        <v>525139.22</v>
      </c>
      <c r="K60" s="200"/>
      <c r="L60" s="200">
        <v>421145.97</v>
      </c>
      <c r="M60" s="231"/>
      <c r="N60" s="163"/>
      <c r="O60" s="290">
        <v>677747.64199999999</v>
      </c>
      <c r="P60" s="230"/>
      <c r="Q60" s="231">
        <f t="shared" si="6"/>
        <v>-268537.54799999995</v>
      </c>
      <c r="T60" s="101"/>
    </row>
    <row r="61" spans="1:20" ht="24" customHeight="1" x14ac:dyDescent="0.25">
      <c r="A61" s="155">
        <v>29</v>
      </c>
      <c r="B61" s="157" t="s">
        <v>1266</v>
      </c>
      <c r="C61" s="78" t="s">
        <v>1267</v>
      </c>
      <c r="D61" s="164">
        <v>133457</v>
      </c>
      <c r="E61" s="159" t="s">
        <v>1268</v>
      </c>
      <c r="F61" s="291">
        <v>53002.5</v>
      </c>
      <c r="G61" s="292">
        <f t="shared" si="5"/>
        <v>74946.7</v>
      </c>
      <c r="H61" s="294">
        <v>127949.2</v>
      </c>
      <c r="J61" s="201">
        <f>H61-L61+K61</f>
        <v>74946.7</v>
      </c>
      <c r="K61" s="200"/>
      <c r="L61" s="200">
        <v>53002.5</v>
      </c>
      <c r="M61" s="231"/>
      <c r="N61" s="163"/>
      <c r="O61" s="290">
        <v>53002.5</v>
      </c>
      <c r="P61" s="230"/>
      <c r="Q61" s="231">
        <f t="shared" si="6"/>
        <v>-74946.7</v>
      </c>
      <c r="T61" s="101"/>
    </row>
    <row r="62" spans="1:20" ht="24" customHeight="1" x14ac:dyDescent="0.25">
      <c r="A62" s="155">
        <v>30</v>
      </c>
      <c r="B62" s="157" t="s">
        <v>1269</v>
      </c>
      <c r="C62" s="78" t="s">
        <v>1270</v>
      </c>
      <c r="D62" s="164">
        <v>279759</v>
      </c>
      <c r="E62" s="159" t="s">
        <v>1271</v>
      </c>
      <c r="F62" s="291">
        <v>125018.56</v>
      </c>
      <c r="G62" s="292">
        <f t="shared" si="5"/>
        <v>28578.839999999997</v>
      </c>
      <c r="H62" s="294">
        <v>153597.4</v>
      </c>
      <c r="J62" s="201">
        <f>H62-L62+K62</f>
        <v>153597.4</v>
      </c>
      <c r="K62" s="200"/>
      <c r="L62" s="200"/>
      <c r="M62" s="231"/>
      <c r="N62" s="163"/>
      <c r="O62" s="290">
        <v>125018.56</v>
      </c>
      <c r="P62" s="230"/>
      <c r="Q62" s="231">
        <f t="shared" si="6"/>
        <v>-28578.839999999997</v>
      </c>
      <c r="T62" s="101"/>
    </row>
    <row r="63" spans="1:20" ht="21.75" customHeight="1" x14ac:dyDescent="0.25">
      <c r="A63" s="155">
        <v>31</v>
      </c>
      <c r="B63" s="157" t="s">
        <v>1274</v>
      </c>
      <c r="C63" s="78" t="s">
        <v>1275</v>
      </c>
      <c r="D63" s="164">
        <v>450000</v>
      </c>
      <c r="E63" s="159" t="s">
        <v>1276</v>
      </c>
      <c r="F63" s="291">
        <v>450000</v>
      </c>
      <c r="G63" s="292">
        <f t="shared" si="5"/>
        <v>0</v>
      </c>
      <c r="H63" s="294">
        <v>450000</v>
      </c>
      <c r="J63" s="84"/>
      <c r="N63" s="163"/>
      <c r="O63" s="290">
        <v>450000</v>
      </c>
      <c r="P63" s="230"/>
      <c r="Q63" s="231">
        <f t="shared" si="6"/>
        <v>0</v>
      </c>
      <c r="T63" s="101"/>
    </row>
    <row r="64" spans="1:20" ht="21.75" customHeight="1" x14ac:dyDescent="0.25">
      <c r="A64" s="155">
        <v>32</v>
      </c>
      <c r="B64" s="157" t="s">
        <v>1277</v>
      </c>
      <c r="C64" s="78" t="s">
        <v>1278</v>
      </c>
      <c r="D64" s="164">
        <v>221889</v>
      </c>
      <c r="E64" s="159" t="s">
        <v>1279</v>
      </c>
      <c r="F64" s="291">
        <v>173913</v>
      </c>
      <c r="G64" s="292">
        <f t="shared" si="5"/>
        <v>0</v>
      </c>
      <c r="H64" s="294">
        <v>173913</v>
      </c>
      <c r="J64" s="84"/>
      <c r="N64" s="163"/>
      <c r="O64" s="290">
        <v>173913</v>
      </c>
      <c r="P64" s="230"/>
      <c r="Q64" s="231">
        <f t="shared" si="6"/>
        <v>0</v>
      </c>
      <c r="T64" s="101"/>
    </row>
    <row r="65" spans="1:20" ht="21.6" customHeight="1" x14ac:dyDescent="0.25">
      <c r="A65" s="155">
        <v>33</v>
      </c>
      <c r="B65" s="157" t="s">
        <v>1280</v>
      </c>
      <c r="C65" s="78" t="s">
        <v>1281</v>
      </c>
      <c r="D65" s="164">
        <v>169068.5</v>
      </c>
      <c r="E65" s="159" t="s">
        <v>1282</v>
      </c>
      <c r="F65" s="291">
        <v>50720.549999999996</v>
      </c>
      <c r="G65" s="292">
        <f t="shared" si="5"/>
        <v>0</v>
      </c>
      <c r="H65" s="294">
        <v>50720.549999999996</v>
      </c>
      <c r="O65" s="290">
        <v>50720.55</v>
      </c>
      <c r="P65" s="230"/>
      <c r="Q65" s="231">
        <f t="shared" si="6"/>
        <v>0</v>
      </c>
      <c r="T65" s="101"/>
    </row>
    <row r="66" spans="1:20" ht="20.25" customHeight="1" x14ac:dyDescent="0.25">
      <c r="A66" s="155">
        <v>34</v>
      </c>
      <c r="B66" s="157" t="s">
        <v>1283</v>
      </c>
      <c r="C66" s="78" t="s">
        <v>1284</v>
      </c>
      <c r="D66" s="164">
        <v>75530</v>
      </c>
      <c r="E66" s="159" t="s">
        <v>1285</v>
      </c>
      <c r="F66" s="291">
        <v>37765</v>
      </c>
      <c r="G66" s="292">
        <f t="shared" si="5"/>
        <v>23052</v>
      </c>
      <c r="H66" s="294">
        <v>60817</v>
      </c>
      <c r="M66" s="101"/>
      <c r="N66" s="101"/>
      <c r="O66" s="290">
        <v>37765</v>
      </c>
      <c r="P66" s="230"/>
      <c r="Q66" s="231">
        <f t="shared" si="6"/>
        <v>-23052</v>
      </c>
      <c r="T66" s="101"/>
    </row>
    <row r="67" spans="1:20" ht="24" customHeight="1" x14ac:dyDescent="0.25">
      <c r="A67" s="155">
        <v>35</v>
      </c>
      <c r="B67" s="157" t="s">
        <v>1418</v>
      </c>
      <c r="C67" s="78" t="s">
        <v>1419</v>
      </c>
      <c r="D67" s="164">
        <v>206250</v>
      </c>
      <c r="E67" s="159" t="s">
        <v>1420</v>
      </c>
      <c r="F67" s="291">
        <v>159087.04999999999</v>
      </c>
      <c r="G67" s="292">
        <f t="shared" si="5"/>
        <v>22663.100000000006</v>
      </c>
      <c r="H67" s="294">
        <v>181750.15</v>
      </c>
      <c r="I67" s="84"/>
      <c r="J67" s="6"/>
      <c r="K67" s="62"/>
      <c r="L67" s="62"/>
      <c r="M67" s="6"/>
      <c r="N67" s="115"/>
      <c r="O67" s="290">
        <v>159087.04999999999</v>
      </c>
      <c r="P67" s="230"/>
      <c r="Q67" s="231">
        <f t="shared" si="6"/>
        <v>-22663.100000000006</v>
      </c>
      <c r="R67" s="62"/>
    </row>
    <row r="68" spans="1:20" ht="24" customHeight="1" x14ac:dyDescent="0.25">
      <c r="A68" s="155">
        <v>36</v>
      </c>
      <c r="B68" s="157" t="s">
        <v>1497</v>
      </c>
      <c r="C68" s="78" t="s">
        <v>1498</v>
      </c>
      <c r="D68" s="164">
        <v>128000</v>
      </c>
      <c r="E68" s="159" t="s">
        <v>1499</v>
      </c>
      <c r="F68" s="291">
        <v>32000</v>
      </c>
      <c r="G68" s="292">
        <f t="shared" si="5"/>
        <v>57600</v>
      </c>
      <c r="H68" s="294">
        <v>89600</v>
      </c>
      <c r="I68" s="84"/>
      <c r="J68" s="6"/>
      <c r="K68" s="62"/>
      <c r="L68" s="62"/>
      <c r="M68" s="6"/>
      <c r="N68" s="115"/>
      <c r="O68" s="290">
        <v>32000</v>
      </c>
      <c r="P68" s="230"/>
      <c r="Q68" s="231"/>
      <c r="R68" s="62"/>
    </row>
    <row r="69" spans="1:20" ht="24" customHeight="1" x14ac:dyDescent="0.25">
      <c r="A69" s="155">
        <v>37</v>
      </c>
      <c r="B69" s="157" t="s">
        <v>1500</v>
      </c>
      <c r="C69" s="78" t="s">
        <v>1501</v>
      </c>
      <c r="D69" s="164">
        <v>1043942</v>
      </c>
      <c r="E69" s="159" t="s">
        <v>1502</v>
      </c>
      <c r="F69" s="291">
        <v>208788.40000000002</v>
      </c>
      <c r="G69" s="292">
        <f t="shared" si="5"/>
        <v>0</v>
      </c>
      <c r="H69" s="294">
        <v>208788.40000000002</v>
      </c>
      <c r="I69" s="84"/>
      <c r="J69" s="6"/>
      <c r="K69" s="62"/>
      <c r="L69" s="62"/>
      <c r="M69" s="6"/>
      <c r="N69" s="115"/>
      <c r="O69" s="290">
        <v>208788.4</v>
      </c>
      <c r="P69" s="230"/>
      <c r="Q69" s="231"/>
      <c r="R69" s="62"/>
    </row>
    <row r="70" spans="1:20" ht="24" customHeight="1" x14ac:dyDescent="0.25">
      <c r="A70" s="155">
        <v>38</v>
      </c>
      <c r="B70" s="157" t="s">
        <v>1503</v>
      </c>
      <c r="C70" s="78" t="s">
        <v>1504</v>
      </c>
      <c r="D70" s="164">
        <v>533125</v>
      </c>
      <c r="E70" s="159" t="s">
        <v>1505</v>
      </c>
      <c r="F70" s="291">
        <v>106625</v>
      </c>
      <c r="G70" s="292">
        <f t="shared" si="5"/>
        <v>0</v>
      </c>
      <c r="H70" s="294">
        <v>106625</v>
      </c>
      <c r="I70" s="84"/>
      <c r="J70" s="6"/>
      <c r="K70" s="62"/>
      <c r="L70" s="62"/>
      <c r="M70" s="6"/>
      <c r="N70" s="115"/>
      <c r="O70" s="290">
        <v>106625</v>
      </c>
      <c r="P70" s="230"/>
      <c r="Q70" s="231"/>
      <c r="R70" s="62"/>
    </row>
    <row r="71" spans="1:20" ht="24" customHeight="1" x14ac:dyDescent="0.25">
      <c r="A71" s="155">
        <v>39</v>
      </c>
      <c r="B71" s="157" t="s">
        <v>1686</v>
      </c>
      <c r="C71" s="78" t="s">
        <v>1687</v>
      </c>
      <c r="D71" s="164">
        <v>993456</v>
      </c>
      <c r="E71" s="159" t="s">
        <v>1688</v>
      </c>
      <c r="F71" s="291"/>
      <c r="G71" s="292">
        <f t="shared" si="5"/>
        <v>16070</v>
      </c>
      <c r="H71" s="294">
        <v>16070</v>
      </c>
      <c r="I71" s="84"/>
      <c r="J71" s="6"/>
      <c r="K71" s="62"/>
      <c r="L71" s="62"/>
      <c r="M71" s="6"/>
      <c r="N71" s="115"/>
      <c r="R71" s="62"/>
    </row>
    <row r="72" spans="1:20" ht="24" customHeight="1" x14ac:dyDescent="0.25">
      <c r="A72" s="155">
        <v>40</v>
      </c>
      <c r="B72" s="157" t="s">
        <v>1689</v>
      </c>
      <c r="C72" s="78" t="s">
        <v>1690</v>
      </c>
      <c r="D72" s="164">
        <v>75430</v>
      </c>
      <c r="E72" s="159" t="s">
        <v>1691</v>
      </c>
      <c r="F72" s="291"/>
      <c r="G72" s="292">
        <f t="shared" si="5"/>
        <v>55860</v>
      </c>
      <c r="H72" s="294">
        <v>55860</v>
      </c>
      <c r="I72" s="84"/>
      <c r="J72" s="6"/>
      <c r="K72" s="62"/>
      <c r="L72" s="62"/>
      <c r="M72" s="6"/>
      <c r="N72" s="115"/>
      <c r="R72" s="62"/>
    </row>
    <row r="73" spans="1:20" ht="17.25" thickBot="1" x14ac:dyDescent="0.3">
      <c r="A73" s="166"/>
      <c r="B73" s="167" t="s">
        <v>194</v>
      </c>
      <c r="C73" s="168"/>
      <c r="D73" s="169"/>
      <c r="E73" s="170"/>
      <c r="F73" s="171">
        <f>SUM(F33:F72)</f>
        <v>13900724.130720003</v>
      </c>
      <c r="G73" s="172">
        <f>SUM(G33:G72)</f>
        <v>3089178.5800799998</v>
      </c>
      <c r="H73" s="174">
        <f>SUM(H32:H72)</f>
        <v>16989902.7108</v>
      </c>
      <c r="O73" s="172">
        <f>SUM(O33:O70)</f>
        <v>13720372.150480956</v>
      </c>
      <c r="P73" s="172"/>
      <c r="Q73" s="172">
        <f>SUM(Q33:Q70)</f>
        <v>-3140000.560319047</v>
      </c>
      <c r="T73" s="101"/>
    </row>
    <row r="74" spans="1:20" ht="18" thickTop="1" thickBot="1" x14ac:dyDescent="0.3">
      <c r="A74" s="166"/>
      <c r="B74" s="167" t="s">
        <v>195</v>
      </c>
      <c r="C74" s="168"/>
      <c r="D74" s="169"/>
      <c r="E74" s="175"/>
      <c r="F74" s="176">
        <f>F73+F31</f>
        <v>54606957.956970006</v>
      </c>
      <c r="G74" s="177">
        <f>G73+G31</f>
        <v>10692221.287330002</v>
      </c>
      <c r="H74" s="178">
        <f>H73+H31</f>
        <v>65299179.2443</v>
      </c>
      <c r="N74" s="179"/>
      <c r="O74" s="177">
        <f>O73+O31</f>
        <v>50119833.377176702</v>
      </c>
      <c r="P74" s="247"/>
      <c r="Q74" s="177">
        <f>Q73+Q31</f>
        <v>-15049815.867123295</v>
      </c>
      <c r="T74" s="101"/>
    </row>
    <row r="75" spans="1:20" ht="17.25" thickTop="1" x14ac:dyDescent="0.25">
      <c r="A75" s="155"/>
      <c r="B75" s="156" t="s">
        <v>196</v>
      </c>
      <c r="C75" s="157"/>
      <c r="D75" s="158"/>
      <c r="E75" s="159"/>
      <c r="F75" s="160"/>
      <c r="G75" s="161"/>
      <c r="H75" s="162"/>
      <c r="O75" s="200"/>
      <c r="P75" s="200"/>
      <c r="Q75" s="200"/>
      <c r="T75" s="101"/>
    </row>
    <row r="76" spans="1:20" x14ac:dyDescent="0.25">
      <c r="A76" s="155">
        <v>1</v>
      </c>
      <c r="B76" s="157" t="s">
        <v>197</v>
      </c>
      <c r="C76" s="157" t="s">
        <v>198</v>
      </c>
      <c r="D76" s="158"/>
      <c r="E76" s="159"/>
      <c r="F76" s="291">
        <v>830285</v>
      </c>
      <c r="G76" s="292">
        <f t="shared" ref="G76:G78" si="7">H76-F76</f>
        <v>142435</v>
      </c>
      <c r="H76" s="293">
        <v>972720</v>
      </c>
      <c r="O76" s="245">
        <v>830285</v>
      </c>
      <c r="P76" s="230"/>
      <c r="Q76" s="231">
        <f t="shared" ref="Q76:Q78" si="8">O76-H76</f>
        <v>-142435</v>
      </c>
      <c r="T76" s="101"/>
    </row>
    <row r="77" spans="1:20" x14ac:dyDescent="0.25">
      <c r="A77" s="155">
        <v>2</v>
      </c>
      <c r="B77" s="157" t="s">
        <v>199</v>
      </c>
      <c r="C77" s="157" t="s">
        <v>200</v>
      </c>
      <c r="D77" s="158">
        <v>252000</v>
      </c>
      <c r="E77" s="173" t="s">
        <v>201</v>
      </c>
      <c r="F77" s="291">
        <v>182000</v>
      </c>
      <c r="G77" s="292">
        <f t="shared" si="7"/>
        <v>25516.119999999995</v>
      </c>
      <c r="H77" s="293">
        <v>207516.12</v>
      </c>
      <c r="O77" s="245">
        <v>182000</v>
      </c>
      <c r="P77" s="230"/>
      <c r="Q77" s="231">
        <f t="shared" si="8"/>
        <v>-25516.119999999995</v>
      </c>
      <c r="T77" s="101"/>
    </row>
    <row r="78" spans="1:20" x14ac:dyDescent="0.25">
      <c r="A78" s="155">
        <v>3</v>
      </c>
      <c r="B78" s="157" t="s">
        <v>202</v>
      </c>
      <c r="C78" s="157" t="s">
        <v>203</v>
      </c>
      <c r="D78" s="158">
        <v>162400</v>
      </c>
      <c r="E78" s="173" t="s">
        <v>204</v>
      </c>
      <c r="F78" s="291">
        <v>113387.95999999999</v>
      </c>
      <c r="G78" s="292">
        <f t="shared" si="7"/>
        <v>16800</v>
      </c>
      <c r="H78" s="293">
        <v>130187.95999999999</v>
      </c>
      <c r="N78" s="101"/>
      <c r="O78" s="245">
        <v>113387.96</v>
      </c>
      <c r="P78" s="230"/>
      <c r="Q78" s="231">
        <f t="shared" si="8"/>
        <v>-16799.999999999985</v>
      </c>
      <c r="T78" s="101"/>
    </row>
    <row r="79" spans="1:20" ht="17.25" thickBot="1" x14ac:dyDescent="0.3">
      <c r="A79" s="166"/>
      <c r="B79" s="167" t="s">
        <v>205</v>
      </c>
      <c r="C79" s="168"/>
      <c r="D79" s="169"/>
      <c r="E79" s="170"/>
      <c r="F79" s="171">
        <f>SUM(F76:F78)</f>
        <v>1125672.96</v>
      </c>
      <c r="G79" s="172">
        <f>SUM(G76:G78)</f>
        <v>184751.12</v>
      </c>
      <c r="H79" s="174">
        <f>SUM(H76:H78)</f>
        <v>1310424.08</v>
      </c>
      <c r="O79" s="232">
        <f>SUM(O76:O78)</f>
        <v>1125672.96</v>
      </c>
      <c r="P79" s="246"/>
      <c r="Q79" s="232">
        <f>SUM(Q76:Q78)</f>
        <v>-184751.12</v>
      </c>
    </row>
    <row r="80" spans="1:20" ht="17.25" thickTop="1" x14ac:dyDescent="0.25">
      <c r="F80" s="229"/>
    </row>
    <row r="81" spans="7:15" x14ac:dyDescent="0.25">
      <c r="H81" s="180">
        <f>H79+H73+H31</f>
        <v>66609603.324299999</v>
      </c>
      <c r="O81" s="180">
        <f>O79+O73+O31</f>
        <v>51245506.337176703</v>
      </c>
    </row>
    <row r="82" spans="7:15" x14ac:dyDescent="0.25">
      <c r="G82" s="180"/>
    </row>
    <row r="84" spans="7:15" x14ac:dyDescent="0.25">
      <c r="G84" s="261"/>
    </row>
  </sheetData>
  <mergeCells count="6">
    <mergeCell ref="F7:H7"/>
    <mergeCell ref="A7:A8"/>
    <mergeCell ref="B7:B8"/>
    <mergeCell ref="C7:C8"/>
    <mergeCell ref="D7:D8"/>
    <mergeCell ref="E7:E8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42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A08-F2A9-463E-A2F6-1FD625ADF091}">
  <dimension ref="A1:G24"/>
  <sheetViews>
    <sheetView view="pageBreakPreview" zoomScale="85" zoomScaleNormal="100" zoomScaleSheetLayoutView="85" workbookViewId="0">
      <selection activeCell="F17" sqref="F17"/>
    </sheetView>
  </sheetViews>
  <sheetFormatPr defaultColWidth="9.140625" defaultRowHeight="16.5" x14ac:dyDescent="0.3"/>
  <cols>
    <col min="1" max="1" width="11.7109375" style="118" customWidth="1"/>
    <col min="2" max="2" width="60.7109375" style="117" customWidth="1"/>
    <col min="3" max="3" width="20.7109375" style="131" customWidth="1"/>
    <col min="4" max="4" width="13.7109375" style="117" customWidth="1"/>
    <col min="5" max="5" width="17" style="117" bestFit="1" customWidth="1"/>
    <col min="6" max="6" width="9.140625" style="117"/>
    <col min="7" max="7" width="15.85546875" style="117" bestFit="1" customWidth="1"/>
    <col min="8" max="256" width="9.140625" style="117"/>
    <col min="257" max="257" width="11.7109375" style="117" customWidth="1"/>
    <col min="258" max="258" width="60.7109375" style="117" customWidth="1"/>
    <col min="259" max="259" width="20.7109375" style="117" customWidth="1"/>
    <col min="260" max="260" width="13.7109375" style="117" customWidth="1"/>
    <col min="261" max="512" width="9.140625" style="117"/>
    <col min="513" max="513" width="11.7109375" style="117" customWidth="1"/>
    <col min="514" max="514" width="60.7109375" style="117" customWidth="1"/>
    <col min="515" max="515" width="20.7109375" style="117" customWidth="1"/>
    <col min="516" max="516" width="13.7109375" style="117" customWidth="1"/>
    <col min="517" max="768" width="9.140625" style="117"/>
    <col min="769" max="769" width="11.7109375" style="117" customWidth="1"/>
    <col min="770" max="770" width="60.7109375" style="117" customWidth="1"/>
    <col min="771" max="771" width="20.7109375" style="117" customWidth="1"/>
    <col min="772" max="772" width="13.7109375" style="117" customWidth="1"/>
    <col min="773" max="1024" width="9.140625" style="117"/>
    <col min="1025" max="1025" width="11.7109375" style="117" customWidth="1"/>
    <col min="1026" max="1026" width="60.7109375" style="117" customWidth="1"/>
    <col min="1027" max="1027" width="20.7109375" style="117" customWidth="1"/>
    <col min="1028" max="1028" width="13.7109375" style="117" customWidth="1"/>
    <col min="1029" max="1280" width="9.140625" style="117"/>
    <col min="1281" max="1281" width="11.7109375" style="117" customWidth="1"/>
    <col min="1282" max="1282" width="60.7109375" style="117" customWidth="1"/>
    <col min="1283" max="1283" width="20.7109375" style="117" customWidth="1"/>
    <col min="1284" max="1284" width="13.7109375" style="117" customWidth="1"/>
    <col min="1285" max="1536" width="9.140625" style="117"/>
    <col min="1537" max="1537" width="11.7109375" style="117" customWidth="1"/>
    <col min="1538" max="1538" width="60.7109375" style="117" customWidth="1"/>
    <col min="1539" max="1539" width="20.7109375" style="117" customWidth="1"/>
    <col min="1540" max="1540" width="13.7109375" style="117" customWidth="1"/>
    <col min="1541" max="1792" width="9.140625" style="117"/>
    <col min="1793" max="1793" width="11.7109375" style="117" customWidth="1"/>
    <col min="1794" max="1794" width="60.7109375" style="117" customWidth="1"/>
    <col min="1795" max="1795" width="20.7109375" style="117" customWidth="1"/>
    <col min="1796" max="1796" width="13.7109375" style="117" customWidth="1"/>
    <col min="1797" max="2048" width="9.140625" style="117"/>
    <col min="2049" max="2049" width="11.7109375" style="117" customWidth="1"/>
    <col min="2050" max="2050" width="60.7109375" style="117" customWidth="1"/>
    <col min="2051" max="2051" width="20.7109375" style="117" customWidth="1"/>
    <col min="2052" max="2052" width="13.7109375" style="117" customWidth="1"/>
    <col min="2053" max="2304" width="9.140625" style="117"/>
    <col min="2305" max="2305" width="11.7109375" style="117" customWidth="1"/>
    <col min="2306" max="2306" width="60.7109375" style="117" customWidth="1"/>
    <col min="2307" max="2307" width="20.7109375" style="117" customWidth="1"/>
    <col min="2308" max="2308" width="13.7109375" style="117" customWidth="1"/>
    <col min="2309" max="2560" width="9.140625" style="117"/>
    <col min="2561" max="2561" width="11.7109375" style="117" customWidth="1"/>
    <col min="2562" max="2562" width="60.7109375" style="117" customWidth="1"/>
    <col min="2563" max="2563" width="20.7109375" style="117" customWidth="1"/>
    <col min="2564" max="2564" width="13.7109375" style="117" customWidth="1"/>
    <col min="2565" max="2816" width="9.140625" style="117"/>
    <col min="2817" max="2817" width="11.7109375" style="117" customWidth="1"/>
    <col min="2818" max="2818" width="60.7109375" style="117" customWidth="1"/>
    <col min="2819" max="2819" width="20.7109375" style="117" customWidth="1"/>
    <col min="2820" max="2820" width="13.7109375" style="117" customWidth="1"/>
    <col min="2821" max="3072" width="9.140625" style="117"/>
    <col min="3073" max="3073" width="11.7109375" style="117" customWidth="1"/>
    <col min="3074" max="3074" width="60.7109375" style="117" customWidth="1"/>
    <col min="3075" max="3075" width="20.7109375" style="117" customWidth="1"/>
    <col min="3076" max="3076" width="13.7109375" style="117" customWidth="1"/>
    <col min="3077" max="3328" width="9.140625" style="117"/>
    <col min="3329" max="3329" width="11.7109375" style="117" customWidth="1"/>
    <col min="3330" max="3330" width="60.7109375" style="117" customWidth="1"/>
    <col min="3331" max="3331" width="20.7109375" style="117" customWidth="1"/>
    <col min="3332" max="3332" width="13.7109375" style="117" customWidth="1"/>
    <col min="3333" max="3584" width="9.140625" style="117"/>
    <col min="3585" max="3585" width="11.7109375" style="117" customWidth="1"/>
    <col min="3586" max="3586" width="60.7109375" style="117" customWidth="1"/>
    <col min="3587" max="3587" width="20.7109375" style="117" customWidth="1"/>
    <col min="3588" max="3588" width="13.7109375" style="117" customWidth="1"/>
    <col min="3589" max="3840" width="9.140625" style="117"/>
    <col min="3841" max="3841" width="11.7109375" style="117" customWidth="1"/>
    <col min="3842" max="3842" width="60.7109375" style="117" customWidth="1"/>
    <col min="3843" max="3843" width="20.7109375" style="117" customWidth="1"/>
    <col min="3844" max="3844" width="13.7109375" style="117" customWidth="1"/>
    <col min="3845" max="4096" width="9.140625" style="117"/>
    <col min="4097" max="4097" width="11.7109375" style="117" customWidth="1"/>
    <col min="4098" max="4098" width="60.7109375" style="117" customWidth="1"/>
    <col min="4099" max="4099" width="20.7109375" style="117" customWidth="1"/>
    <col min="4100" max="4100" width="13.7109375" style="117" customWidth="1"/>
    <col min="4101" max="4352" width="9.140625" style="117"/>
    <col min="4353" max="4353" width="11.7109375" style="117" customWidth="1"/>
    <col min="4354" max="4354" width="60.7109375" style="117" customWidth="1"/>
    <col min="4355" max="4355" width="20.7109375" style="117" customWidth="1"/>
    <col min="4356" max="4356" width="13.7109375" style="117" customWidth="1"/>
    <col min="4357" max="4608" width="9.140625" style="117"/>
    <col min="4609" max="4609" width="11.7109375" style="117" customWidth="1"/>
    <col min="4610" max="4610" width="60.7109375" style="117" customWidth="1"/>
    <col min="4611" max="4611" width="20.7109375" style="117" customWidth="1"/>
    <col min="4612" max="4612" width="13.7109375" style="117" customWidth="1"/>
    <col min="4613" max="4864" width="9.140625" style="117"/>
    <col min="4865" max="4865" width="11.7109375" style="117" customWidth="1"/>
    <col min="4866" max="4866" width="60.7109375" style="117" customWidth="1"/>
    <col min="4867" max="4867" width="20.7109375" style="117" customWidth="1"/>
    <col min="4868" max="4868" width="13.7109375" style="117" customWidth="1"/>
    <col min="4869" max="5120" width="9.140625" style="117"/>
    <col min="5121" max="5121" width="11.7109375" style="117" customWidth="1"/>
    <col min="5122" max="5122" width="60.7109375" style="117" customWidth="1"/>
    <col min="5123" max="5123" width="20.7109375" style="117" customWidth="1"/>
    <col min="5124" max="5124" width="13.7109375" style="117" customWidth="1"/>
    <col min="5125" max="5376" width="9.140625" style="117"/>
    <col min="5377" max="5377" width="11.7109375" style="117" customWidth="1"/>
    <col min="5378" max="5378" width="60.7109375" style="117" customWidth="1"/>
    <col min="5379" max="5379" width="20.7109375" style="117" customWidth="1"/>
    <col min="5380" max="5380" width="13.7109375" style="117" customWidth="1"/>
    <col min="5381" max="5632" width="9.140625" style="117"/>
    <col min="5633" max="5633" width="11.7109375" style="117" customWidth="1"/>
    <col min="5634" max="5634" width="60.7109375" style="117" customWidth="1"/>
    <col min="5635" max="5635" width="20.7109375" style="117" customWidth="1"/>
    <col min="5636" max="5636" width="13.7109375" style="117" customWidth="1"/>
    <col min="5637" max="5888" width="9.140625" style="117"/>
    <col min="5889" max="5889" width="11.7109375" style="117" customWidth="1"/>
    <col min="5890" max="5890" width="60.7109375" style="117" customWidth="1"/>
    <col min="5891" max="5891" width="20.7109375" style="117" customWidth="1"/>
    <col min="5892" max="5892" width="13.7109375" style="117" customWidth="1"/>
    <col min="5893" max="6144" width="9.140625" style="117"/>
    <col min="6145" max="6145" width="11.7109375" style="117" customWidth="1"/>
    <col min="6146" max="6146" width="60.7109375" style="117" customWidth="1"/>
    <col min="6147" max="6147" width="20.7109375" style="117" customWidth="1"/>
    <col min="6148" max="6148" width="13.7109375" style="117" customWidth="1"/>
    <col min="6149" max="6400" width="9.140625" style="117"/>
    <col min="6401" max="6401" width="11.7109375" style="117" customWidth="1"/>
    <col min="6402" max="6402" width="60.7109375" style="117" customWidth="1"/>
    <col min="6403" max="6403" width="20.7109375" style="117" customWidth="1"/>
    <col min="6404" max="6404" width="13.7109375" style="117" customWidth="1"/>
    <col min="6405" max="6656" width="9.140625" style="117"/>
    <col min="6657" max="6657" width="11.7109375" style="117" customWidth="1"/>
    <col min="6658" max="6658" width="60.7109375" style="117" customWidth="1"/>
    <col min="6659" max="6659" width="20.7109375" style="117" customWidth="1"/>
    <col min="6660" max="6660" width="13.7109375" style="117" customWidth="1"/>
    <col min="6661" max="6912" width="9.140625" style="117"/>
    <col min="6913" max="6913" width="11.7109375" style="117" customWidth="1"/>
    <col min="6914" max="6914" width="60.7109375" style="117" customWidth="1"/>
    <col min="6915" max="6915" width="20.7109375" style="117" customWidth="1"/>
    <col min="6916" max="6916" width="13.7109375" style="117" customWidth="1"/>
    <col min="6917" max="7168" width="9.140625" style="117"/>
    <col min="7169" max="7169" width="11.7109375" style="117" customWidth="1"/>
    <col min="7170" max="7170" width="60.7109375" style="117" customWidth="1"/>
    <col min="7171" max="7171" width="20.7109375" style="117" customWidth="1"/>
    <col min="7172" max="7172" width="13.7109375" style="117" customWidth="1"/>
    <col min="7173" max="7424" width="9.140625" style="117"/>
    <col min="7425" max="7425" width="11.7109375" style="117" customWidth="1"/>
    <col min="7426" max="7426" width="60.7109375" style="117" customWidth="1"/>
    <col min="7427" max="7427" width="20.7109375" style="117" customWidth="1"/>
    <col min="7428" max="7428" width="13.7109375" style="117" customWidth="1"/>
    <col min="7429" max="7680" width="9.140625" style="117"/>
    <col min="7681" max="7681" width="11.7109375" style="117" customWidth="1"/>
    <col min="7682" max="7682" width="60.7109375" style="117" customWidth="1"/>
    <col min="7683" max="7683" width="20.7109375" style="117" customWidth="1"/>
    <col min="7684" max="7684" width="13.7109375" style="117" customWidth="1"/>
    <col min="7685" max="7936" width="9.140625" style="117"/>
    <col min="7937" max="7937" width="11.7109375" style="117" customWidth="1"/>
    <col min="7938" max="7938" width="60.7109375" style="117" customWidth="1"/>
    <col min="7939" max="7939" width="20.7109375" style="117" customWidth="1"/>
    <col min="7940" max="7940" width="13.7109375" style="117" customWidth="1"/>
    <col min="7941" max="8192" width="9.140625" style="117"/>
    <col min="8193" max="8193" width="11.7109375" style="117" customWidth="1"/>
    <col min="8194" max="8194" width="60.7109375" style="117" customWidth="1"/>
    <col min="8195" max="8195" width="20.7109375" style="117" customWidth="1"/>
    <col min="8196" max="8196" width="13.7109375" style="117" customWidth="1"/>
    <col min="8197" max="8448" width="9.140625" style="117"/>
    <col min="8449" max="8449" width="11.7109375" style="117" customWidth="1"/>
    <col min="8450" max="8450" width="60.7109375" style="117" customWidth="1"/>
    <col min="8451" max="8451" width="20.7109375" style="117" customWidth="1"/>
    <col min="8452" max="8452" width="13.7109375" style="117" customWidth="1"/>
    <col min="8453" max="8704" width="9.140625" style="117"/>
    <col min="8705" max="8705" width="11.7109375" style="117" customWidth="1"/>
    <col min="8706" max="8706" width="60.7109375" style="117" customWidth="1"/>
    <col min="8707" max="8707" width="20.7109375" style="117" customWidth="1"/>
    <col min="8708" max="8708" width="13.7109375" style="117" customWidth="1"/>
    <col min="8709" max="8960" width="9.140625" style="117"/>
    <col min="8961" max="8961" width="11.7109375" style="117" customWidth="1"/>
    <col min="8962" max="8962" width="60.7109375" style="117" customWidth="1"/>
    <col min="8963" max="8963" width="20.7109375" style="117" customWidth="1"/>
    <col min="8964" max="8964" width="13.7109375" style="117" customWidth="1"/>
    <col min="8965" max="9216" width="9.140625" style="117"/>
    <col min="9217" max="9217" width="11.7109375" style="117" customWidth="1"/>
    <col min="9218" max="9218" width="60.7109375" style="117" customWidth="1"/>
    <col min="9219" max="9219" width="20.7109375" style="117" customWidth="1"/>
    <col min="9220" max="9220" width="13.7109375" style="117" customWidth="1"/>
    <col min="9221" max="9472" width="9.140625" style="117"/>
    <col min="9473" max="9473" width="11.7109375" style="117" customWidth="1"/>
    <col min="9474" max="9474" width="60.7109375" style="117" customWidth="1"/>
    <col min="9475" max="9475" width="20.7109375" style="117" customWidth="1"/>
    <col min="9476" max="9476" width="13.7109375" style="117" customWidth="1"/>
    <col min="9477" max="9728" width="9.140625" style="117"/>
    <col min="9729" max="9729" width="11.7109375" style="117" customWidth="1"/>
    <col min="9730" max="9730" width="60.7109375" style="117" customWidth="1"/>
    <col min="9731" max="9731" width="20.7109375" style="117" customWidth="1"/>
    <col min="9732" max="9732" width="13.7109375" style="117" customWidth="1"/>
    <col min="9733" max="9984" width="9.140625" style="117"/>
    <col min="9985" max="9985" width="11.7109375" style="117" customWidth="1"/>
    <col min="9986" max="9986" width="60.7109375" style="117" customWidth="1"/>
    <col min="9987" max="9987" width="20.7109375" style="117" customWidth="1"/>
    <col min="9988" max="9988" width="13.7109375" style="117" customWidth="1"/>
    <col min="9989" max="10240" width="9.140625" style="117"/>
    <col min="10241" max="10241" width="11.7109375" style="117" customWidth="1"/>
    <col min="10242" max="10242" width="60.7109375" style="117" customWidth="1"/>
    <col min="10243" max="10243" width="20.7109375" style="117" customWidth="1"/>
    <col min="10244" max="10244" width="13.7109375" style="117" customWidth="1"/>
    <col min="10245" max="10496" width="9.140625" style="117"/>
    <col min="10497" max="10497" width="11.7109375" style="117" customWidth="1"/>
    <col min="10498" max="10498" width="60.7109375" style="117" customWidth="1"/>
    <col min="10499" max="10499" width="20.7109375" style="117" customWidth="1"/>
    <col min="10500" max="10500" width="13.7109375" style="117" customWidth="1"/>
    <col min="10501" max="10752" width="9.140625" style="117"/>
    <col min="10753" max="10753" width="11.7109375" style="117" customWidth="1"/>
    <col min="10754" max="10754" width="60.7109375" style="117" customWidth="1"/>
    <col min="10755" max="10755" width="20.7109375" style="117" customWidth="1"/>
    <col min="10756" max="10756" width="13.7109375" style="117" customWidth="1"/>
    <col min="10757" max="11008" width="9.140625" style="117"/>
    <col min="11009" max="11009" width="11.7109375" style="117" customWidth="1"/>
    <col min="11010" max="11010" width="60.7109375" style="117" customWidth="1"/>
    <col min="11011" max="11011" width="20.7109375" style="117" customWidth="1"/>
    <col min="11012" max="11012" width="13.7109375" style="117" customWidth="1"/>
    <col min="11013" max="11264" width="9.140625" style="117"/>
    <col min="11265" max="11265" width="11.7109375" style="117" customWidth="1"/>
    <col min="11266" max="11266" width="60.7109375" style="117" customWidth="1"/>
    <col min="11267" max="11267" width="20.7109375" style="117" customWidth="1"/>
    <col min="11268" max="11268" width="13.7109375" style="117" customWidth="1"/>
    <col min="11269" max="11520" width="9.140625" style="117"/>
    <col min="11521" max="11521" width="11.7109375" style="117" customWidth="1"/>
    <col min="11522" max="11522" width="60.7109375" style="117" customWidth="1"/>
    <col min="11523" max="11523" width="20.7109375" style="117" customWidth="1"/>
    <col min="11524" max="11524" width="13.7109375" style="117" customWidth="1"/>
    <col min="11525" max="11776" width="9.140625" style="117"/>
    <col min="11777" max="11777" width="11.7109375" style="117" customWidth="1"/>
    <col min="11778" max="11778" width="60.7109375" style="117" customWidth="1"/>
    <col min="11779" max="11779" width="20.7109375" style="117" customWidth="1"/>
    <col min="11780" max="11780" width="13.7109375" style="117" customWidth="1"/>
    <col min="11781" max="12032" width="9.140625" style="117"/>
    <col min="12033" max="12033" width="11.7109375" style="117" customWidth="1"/>
    <col min="12034" max="12034" width="60.7109375" style="117" customWidth="1"/>
    <col min="12035" max="12035" width="20.7109375" style="117" customWidth="1"/>
    <col min="12036" max="12036" width="13.7109375" style="117" customWidth="1"/>
    <col min="12037" max="12288" width="9.140625" style="117"/>
    <col min="12289" max="12289" width="11.7109375" style="117" customWidth="1"/>
    <col min="12290" max="12290" width="60.7109375" style="117" customWidth="1"/>
    <col min="12291" max="12291" width="20.7109375" style="117" customWidth="1"/>
    <col min="12292" max="12292" width="13.7109375" style="117" customWidth="1"/>
    <col min="12293" max="12544" width="9.140625" style="117"/>
    <col min="12545" max="12545" width="11.7109375" style="117" customWidth="1"/>
    <col min="12546" max="12546" width="60.7109375" style="117" customWidth="1"/>
    <col min="12547" max="12547" width="20.7109375" style="117" customWidth="1"/>
    <col min="12548" max="12548" width="13.7109375" style="117" customWidth="1"/>
    <col min="12549" max="12800" width="9.140625" style="117"/>
    <col min="12801" max="12801" width="11.7109375" style="117" customWidth="1"/>
    <col min="12802" max="12802" width="60.7109375" style="117" customWidth="1"/>
    <col min="12803" max="12803" width="20.7109375" style="117" customWidth="1"/>
    <col min="12804" max="12804" width="13.7109375" style="117" customWidth="1"/>
    <col min="12805" max="13056" width="9.140625" style="117"/>
    <col min="13057" max="13057" width="11.7109375" style="117" customWidth="1"/>
    <col min="13058" max="13058" width="60.7109375" style="117" customWidth="1"/>
    <col min="13059" max="13059" width="20.7109375" style="117" customWidth="1"/>
    <col min="13060" max="13060" width="13.7109375" style="117" customWidth="1"/>
    <col min="13061" max="13312" width="9.140625" style="117"/>
    <col min="13313" max="13313" width="11.7109375" style="117" customWidth="1"/>
    <col min="13314" max="13314" width="60.7109375" style="117" customWidth="1"/>
    <col min="13315" max="13315" width="20.7109375" style="117" customWidth="1"/>
    <col min="13316" max="13316" width="13.7109375" style="117" customWidth="1"/>
    <col min="13317" max="13568" width="9.140625" style="117"/>
    <col min="13569" max="13569" width="11.7109375" style="117" customWidth="1"/>
    <col min="13570" max="13570" width="60.7109375" style="117" customWidth="1"/>
    <col min="13571" max="13571" width="20.7109375" style="117" customWidth="1"/>
    <col min="13572" max="13572" width="13.7109375" style="117" customWidth="1"/>
    <col min="13573" max="13824" width="9.140625" style="117"/>
    <col min="13825" max="13825" width="11.7109375" style="117" customWidth="1"/>
    <col min="13826" max="13826" width="60.7109375" style="117" customWidth="1"/>
    <col min="13827" max="13827" width="20.7109375" style="117" customWidth="1"/>
    <col min="13828" max="13828" width="13.7109375" style="117" customWidth="1"/>
    <col min="13829" max="14080" width="9.140625" style="117"/>
    <col min="14081" max="14081" width="11.7109375" style="117" customWidth="1"/>
    <col min="14082" max="14082" width="60.7109375" style="117" customWidth="1"/>
    <col min="14083" max="14083" width="20.7109375" style="117" customWidth="1"/>
    <col min="14084" max="14084" width="13.7109375" style="117" customWidth="1"/>
    <col min="14085" max="14336" width="9.140625" style="117"/>
    <col min="14337" max="14337" width="11.7109375" style="117" customWidth="1"/>
    <col min="14338" max="14338" width="60.7109375" style="117" customWidth="1"/>
    <col min="14339" max="14339" width="20.7109375" style="117" customWidth="1"/>
    <col min="14340" max="14340" width="13.7109375" style="117" customWidth="1"/>
    <col min="14341" max="14592" width="9.140625" style="117"/>
    <col min="14593" max="14593" width="11.7109375" style="117" customWidth="1"/>
    <col min="14594" max="14594" width="60.7109375" style="117" customWidth="1"/>
    <col min="14595" max="14595" width="20.7109375" style="117" customWidth="1"/>
    <col min="14596" max="14596" width="13.7109375" style="117" customWidth="1"/>
    <col min="14597" max="14848" width="9.140625" style="117"/>
    <col min="14849" max="14849" width="11.7109375" style="117" customWidth="1"/>
    <col min="14850" max="14850" width="60.7109375" style="117" customWidth="1"/>
    <col min="14851" max="14851" width="20.7109375" style="117" customWidth="1"/>
    <col min="14852" max="14852" width="13.7109375" style="117" customWidth="1"/>
    <col min="14853" max="15104" width="9.140625" style="117"/>
    <col min="15105" max="15105" width="11.7109375" style="117" customWidth="1"/>
    <col min="15106" max="15106" width="60.7109375" style="117" customWidth="1"/>
    <col min="15107" max="15107" width="20.7109375" style="117" customWidth="1"/>
    <col min="15108" max="15108" width="13.7109375" style="117" customWidth="1"/>
    <col min="15109" max="15360" width="9.140625" style="117"/>
    <col min="15361" max="15361" width="11.7109375" style="117" customWidth="1"/>
    <col min="15362" max="15362" width="60.7109375" style="117" customWidth="1"/>
    <col min="15363" max="15363" width="20.7109375" style="117" customWidth="1"/>
    <col min="15364" max="15364" width="13.7109375" style="117" customWidth="1"/>
    <col min="15365" max="15616" width="9.140625" style="117"/>
    <col min="15617" max="15617" width="11.7109375" style="117" customWidth="1"/>
    <col min="15618" max="15618" width="60.7109375" style="117" customWidth="1"/>
    <col min="15619" max="15619" width="20.7109375" style="117" customWidth="1"/>
    <col min="15620" max="15620" width="13.7109375" style="117" customWidth="1"/>
    <col min="15621" max="15872" width="9.140625" style="117"/>
    <col min="15873" max="15873" width="11.7109375" style="117" customWidth="1"/>
    <col min="15874" max="15874" width="60.7109375" style="117" customWidth="1"/>
    <col min="15875" max="15875" width="20.7109375" style="117" customWidth="1"/>
    <col min="15876" max="15876" width="13.7109375" style="117" customWidth="1"/>
    <col min="15877" max="16128" width="9.140625" style="117"/>
    <col min="16129" max="16129" width="11.7109375" style="117" customWidth="1"/>
    <col min="16130" max="16130" width="60.7109375" style="117" customWidth="1"/>
    <col min="16131" max="16131" width="20.7109375" style="117" customWidth="1"/>
    <col min="16132" max="16132" width="13.7109375" style="117" customWidth="1"/>
    <col min="16133" max="16384" width="9.140625" style="117"/>
  </cols>
  <sheetData>
    <row r="1" spans="1:7" ht="18.75" x14ac:dyDescent="0.3">
      <c r="A1" s="116" t="str">
        <f>Summary!I3</f>
        <v>FOR THE PERIOD ENDING: 31ST JANUARY 2022</v>
      </c>
      <c r="B1" s="116"/>
      <c r="C1" s="116"/>
    </row>
    <row r="2" spans="1:7" ht="18.75" x14ac:dyDescent="0.3">
      <c r="A2" s="322" t="s">
        <v>206</v>
      </c>
      <c r="B2" s="322"/>
      <c r="C2" s="322"/>
    </row>
    <row r="3" spans="1:7" ht="15" x14ac:dyDescent="0.3">
      <c r="C3" s="119"/>
    </row>
    <row r="4" spans="1:7" ht="33" x14ac:dyDescent="0.3">
      <c r="A4" s="120" t="s">
        <v>61</v>
      </c>
      <c r="B4" s="120" t="s">
        <v>13</v>
      </c>
      <c r="C4" s="121" t="s">
        <v>207</v>
      </c>
    </row>
    <row r="5" spans="1:7" ht="28.15" customHeight="1" x14ac:dyDescent="0.3">
      <c r="A5" s="122">
        <v>1</v>
      </c>
      <c r="B5" s="181">
        <v>44621</v>
      </c>
      <c r="C5" s="124">
        <v>16639.13</v>
      </c>
      <c r="E5" s="262">
        <v>16639.13</v>
      </c>
      <c r="G5" s="259">
        <f>E5-C5</f>
        <v>0</v>
      </c>
    </row>
    <row r="6" spans="1:7" ht="28.15" customHeight="1" x14ac:dyDescent="0.3">
      <c r="A6" s="122">
        <v>2</v>
      </c>
      <c r="B6" s="181">
        <v>44652</v>
      </c>
      <c r="C6" s="124">
        <v>438092.61904761905</v>
      </c>
      <c r="D6" s="125"/>
      <c r="E6" s="262">
        <v>438092.61904761905</v>
      </c>
      <c r="G6" s="259">
        <f t="shared" ref="G6:G12" si="0">E6-C6</f>
        <v>0</v>
      </c>
    </row>
    <row r="7" spans="1:7" ht="28.15" customHeight="1" x14ac:dyDescent="0.3">
      <c r="A7" s="122">
        <v>3</v>
      </c>
      <c r="B7" s="181">
        <v>44682</v>
      </c>
      <c r="C7" s="124">
        <v>772560.22727272729</v>
      </c>
      <c r="E7" s="262">
        <v>772560.22727272729</v>
      </c>
      <c r="G7" s="259">
        <f t="shared" si="0"/>
        <v>0</v>
      </c>
    </row>
    <row r="8" spans="1:7" ht="28.15" customHeight="1" x14ac:dyDescent="0.3">
      <c r="A8" s="122">
        <v>4</v>
      </c>
      <c r="B8" s="181">
        <v>44713</v>
      </c>
      <c r="C8" s="124">
        <v>991945.45454545459</v>
      </c>
      <c r="D8" s="125"/>
      <c r="E8" s="262">
        <v>981763.63636363635</v>
      </c>
      <c r="G8" s="259">
        <f t="shared" si="0"/>
        <v>-10181.818181818235</v>
      </c>
    </row>
    <row r="9" spans="1:7" ht="28.15" customHeight="1" x14ac:dyDescent="0.3">
      <c r="A9" s="122">
        <v>5</v>
      </c>
      <c r="B9" s="126" t="s">
        <v>208</v>
      </c>
      <c r="C9" s="124">
        <v>1042220.0000000001</v>
      </c>
      <c r="D9" s="125"/>
      <c r="E9" s="262">
        <v>1030430.5263157896</v>
      </c>
      <c r="G9" s="259">
        <f t="shared" si="0"/>
        <v>-11789.473684210563</v>
      </c>
    </row>
    <row r="10" spans="1:7" ht="28.15" customHeight="1" x14ac:dyDescent="0.3">
      <c r="A10" s="122">
        <v>6</v>
      </c>
      <c r="B10" s="126" t="s">
        <v>209</v>
      </c>
      <c r="C10" s="124">
        <v>1160798.7391304348</v>
      </c>
      <c r="D10" s="125"/>
      <c r="E10" s="262">
        <v>1137101.7391304348</v>
      </c>
      <c r="G10" s="259">
        <f t="shared" si="0"/>
        <v>-23697</v>
      </c>
    </row>
    <row r="11" spans="1:7" ht="28.15" customHeight="1" x14ac:dyDescent="0.3">
      <c r="A11" s="122">
        <v>7</v>
      </c>
      <c r="B11" s="126" t="s">
        <v>210</v>
      </c>
      <c r="C11" s="124">
        <v>1257377</v>
      </c>
      <c r="D11" s="125"/>
      <c r="E11" s="262">
        <v>1228858.1818181819</v>
      </c>
      <c r="G11" s="259">
        <f t="shared" si="0"/>
        <v>-28518.818181818118</v>
      </c>
    </row>
    <row r="12" spans="1:7" ht="28.15" customHeight="1" x14ac:dyDescent="0.3">
      <c r="A12" s="122">
        <v>8</v>
      </c>
      <c r="B12" s="126" t="s">
        <v>1148</v>
      </c>
      <c r="C12" s="124">
        <v>1266237</v>
      </c>
      <c r="D12" s="125"/>
      <c r="E12" s="262">
        <v>1236938.0952380951</v>
      </c>
      <c r="G12" s="259">
        <f t="shared" si="0"/>
        <v>-29298.904761904851</v>
      </c>
    </row>
    <row r="13" spans="1:7" ht="28.15" customHeight="1" x14ac:dyDescent="0.3">
      <c r="A13" s="122">
        <v>9</v>
      </c>
      <c r="B13" s="126" t="s">
        <v>1305</v>
      </c>
      <c r="C13" s="124">
        <v>1303682.27</v>
      </c>
      <c r="D13" s="125"/>
    </row>
    <row r="14" spans="1:7" ht="28.15" customHeight="1" x14ac:dyDescent="0.3">
      <c r="A14" s="122">
        <v>10</v>
      </c>
      <c r="B14" s="126" t="s">
        <v>1423</v>
      </c>
      <c r="C14" s="124">
        <v>1299435.18</v>
      </c>
      <c r="D14" s="125"/>
    </row>
    <row r="15" spans="1:7" ht="28.15" customHeight="1" x14ac:dyDescent="0.3">
      <c r="A15" s="122">
        <v>11</v>
      </c>
      <c r="B15" s="126" t="s">
        <v>1511</v>
      </c>
      <c r="C15" s="124">
        <v>1372949.59</v>
      </c>
      <c r="D15" s="125"/>
    </row>
    <row r="16" spans="1:7" ht="28.15" customHeight="1" x14ac:dyDescent="0.3">
      <c r="A16" s="122">
        <v>12</v>
      </c>
      <c r="B16" s="126"/>
      <c r="C16" s="124"/>
      <c r="D16" s="125"/>
    </row>
    <row r="17" spans="1:7" ht="28.15" customHeight="1" x14ac:dyDescent="0.3">
      <c r="A17" s="122">
        <v>13</v>
      </c>
      <c r="B17" s="126"/>
      <c r="C17" s="124"/>
      <c r="D17" s="125"/>
    </row>
    <row r="18" spans="1:7" ht="28.15" customHeight="1" x14ac:dyDescent="0.3">
      <c r="A18" s="122">
        <v>14</v>
      </c>
      <c r="B18" s="126"/>
      <c r="C18" s="127"/>
    </row>
    <row r="19" spans="1:7" ht="28.15" customHeight="1" x14ac:dyDescent="0.3">
      <c r="A19" s="122">
        <v>15</v>
      </c>
      <c r="B19" s="126"/>
      <c r="C19" s="124"/>
    </row>
    <row r="20" spans="1:7" ht="28.15" customHeight="1" x14ac:dyDescent="0.3">
      <c r="A20" s="122">
        <v>16</v>
      </c>
      <c r="B20" s="126"/>
      <c r="C20" s="124"/>
    </row>
    <row r="21" spans="1:7" ht="28.15" customHeight="1" x14ac:dyDescent="0.3">
      <c r="A21" s="122">
        <v>17</v>
      </c>
      <c r="B21" s="126"/>
      <c r="C21" s="124"/>
    </row>
    <row r="22" spans="1:7" ht="28.15" customHeight="1" x14ac:dyDescent="0.3">
      <c r="A22" s="122">
        <v>18</v>
      </c>
      <c r="B22" s="126"/>
      <c r="C22" s="124"/>
    </row>
    <row r="23" spans="1:7" ht="28.15" customHeight="1" x14ac:dyDescent="0.3">
      <c r="A23" s="122">
        <v>19</v>
      </c>
      <c r="B23" s="126"/>
      <c r="C23" s="124"/>
    </row>
    <row r="24" spans="1:7" ht="28.15" customHeight="1" x14ac:dyDescent="0.3">
      <c r="A24" s="128"/>
      <c r="B24" s="129" t="s">
        <v>70</v>
      </c>
      <c r="C24" s="130">
        <f>SUM(C5:C23)</f>
        <v>10921937.209996235</v>
      </c>
      <c r="E24" s="130">
        <f>SUM(E5:E23)</f>
        <v>6842384.1551864836</v>
      </c>
      <c r="G24" s="130">
        <f>SUM(G5:G23)</f>
        <v>-103486.01480975177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6FC6-B342-4F37-B388-D8C89F84316B}">
  <dimension ref="A1:D26"/>
  <sheetViews>
    <sheetView view="pageBreakPreview" topLeftCell="A11" zoomScaleNormal="100" zoomScaleSheetLayoutView="100" workbookViewId="0">
      <selection activeCell="H22" sqref="H22"/>
    </sheetView>
  </sheetViews>
  <sheetFormatPr defaultColWidth="9.140625" defaultRowHeight="16.5" x14ac:dyDescent="0.3"/>
  <cols>
    <col min="1" max="1" width="11.7109375" style="118" customWidth="1"/>
    <col min="2" max="2" width="60.7109375" style="117" customWidth="1"/>
    <col min="3" max="3" width="20.7109375" style="236" customWidth="1"/>
    <col min="4" max="4" width="13.7109375" style="117" customWidth="1"/>
    <col min="5" max="256" width="9.140625" style="117" bestFit="1"/>
    <col min="257" max="257" width="11.7109375" style="117" customWidth="1"/>
    <col min="258" max="258" width="60.7109375" style="117" customWidth="1"/>
    <col min="259" max="259" width="20.7109375" style="117" customWidth="1"/>
    <col min="260" max="260" width="13.7109375" style="117" customWidth="1"/>
    <col min="261" max="512" width="9.140625" style="117" bestFit="1"/>
    <col min="513" max="513" width="11.7109375" style="117" customWidth="1"/>
    <col min="514" max="514" width="60.7109375" style="117" customWidth="1"/>
    <col min="515" max="515" width="20.7109375" style="117" customWidth="1"/>
    <col min="516" max="516" width="13.7109375" style="117" customWidth="1"/>
    <col min="517" max="768" width="9.140625" style="117" bestFit="1"/>
    <col min="769" max="769" width="11.7109375" style="117" customWidth="1"/>
    <col min="770" max="770" width="60.7109375" style="117" customWidth="1"/>
    <col min="771" max="771" width="20.7109375" style="117" customWidth="1"/>
    <col min="772" max="772" width="13.7109375" style="117" customWidth="1"/>
    <col min="773" max="1024" width="9.140625" style="117" bestFit="1"/>
    <col min="1025" max="1025" width="11.7109375" style="117" customWidth="1"/>
    <col min="1026" max="1026" width="60.7109375" style="117" customWidth="1"/>
    <col min="1027" max="1027" width="20.7109375" style="117" customWidth="1"/>
    <col min="1028" max="1028" width="13.7109375" style="117" customWidth="1"/>
    <col min="1029" max="1280" width="9.140625" style="117" bestFit="1"/>
    <col min="1281" max="1281" width="11.7109375" style="117" customWidth="1"/>
    <col min="1282" max="1282" width="60.7109375" style="117" customWidth="1"/>
    <col min="1283" max="1283" width="20.7109375" style="117" customWidth="1"/>
    <col min="1284" max="1284" width="13.7109375" style="117" customWidth="1"/>
    <col min="1285" max="1536" width="9.140625" style="117" bestFit="1"/>
    <col min="1537" max="1537" width="11.7109375" style="117" customWidth="1"/>
    <col min="1538" max="1538" width="60.7109375" style="117" customWidth="1"/>
    <col min="1539" max="1539" width="20.7109375" style="117" customWidth="1"/>
    <col min="1540" max="1540" width="13.7109375" style="117" customWidth="1"/>
    <col min="1541" max="1792" width="9.140625" style="117" bestFit="1"/>
    <col min="1793" max="1793" width="11.7109375" style="117" customWidth="1"/>
    <col min="1794" max="1794" width="60.7109375" style="117" customWidth="1"/>
    <col min="1795" max="1795" width="20.7109375" style="117" customWidth="1"/>
    <col min="1796" max="1796" width="13.7109375" style="117" customWidth="1"/>
    <col min="1797" max="2048" width="9.140625" style="117" bestFit="1"/>
    <col min="2049" max="2049" width="11.7109375" style="117" customWidth="1"/>
    <col min="2050" max="2050" width="60.7109375" style="117" customWidth="1"/>
    <col min="2051" max="2051" width="20.7109375" style="117" customWidth="1"/>
    <col min="2052" max="2052" width="13.7109375" style="117" customWidth="1"/>
    <col min="2053" max="2304" width="9.140625" style="117" bestFit="1"/>
    <col min="2305" max="2305" width="11.7109375" style="117" customWidth="1"/>
    <col min="2306" max="2306" width="60.7109375" style="117" customWidth="1"/>
    <col min="2307" max="2307" width="20.7109375" style="117" customWidth="1"/>
    <col min="2308" max="2308" width="13.7109375" style="117" customWidth="1"/>
    <col min="2309" max="2560" width="9.140625" style="117" bestFit="1"/>
    <col min="2561" max="2561" width="11.7109375" style="117" customWidth="1"/>
    <col min="2562" max="2562" width="60.7109375" style="117" customWidth="1"/>
    <col min="2563" max="2563" width="20.7109375" style="117" customWidth="1"/>
    <col min="2564" max="2564" width="13.7109375" style="117" customWidth="1"/>
    <col min="2565" max="2816" width="9.140625" style="117" bestFit="1"/>
    <col min="2817" max="2817" width="11.7109375" style="117" customWidth="1"/>
    <col min="2818" max="2818" width="60.7109375" style="117" customWidth="1"/>
    <col min="2819" max="2819" width="20.7109375" style="117" customWidth="1"/>
    <col min="2820" max="2820" width="13.7109375" style="117" customWidth="1"/>
    <col min="2821" max="3072" width="9.140625" style="117" bestFit="1"/>
    <col min="3073" max="3073" width="11.7109375" style="117" customWidth="1"/>
    <col min="3074" max="3074" width="60.7109375" style="117" customWidth="1"/>
    <col min="3075" max="3075" width="20.7109375" style="117" customWidth="1"/>
    <col min="3076" max="3076" width="13.7109375" style="117" customWidth="1"/>
    <col min="3077" max="3328" width="9.140625" style="117" bestFit="1"/>
    <col min="3329" max="3329" width="11.7109375" style="117" customWidth="1"/>
    <col min="3330" max="3330" width="60.7109375" style="117" customWidth="1"/>
    <col min="3331" max="3331" width="20.7109375" style="117" customWidth="1"/>
    <col min="3332" max="3332" width="13.7109375" style="117" customWidth="1"/>
    <col min="3333" max="3584" width="9.140625" style="117" bestFit="1"/>
    <col min="3585" max="3585" width="11.7109375" style="117" customWidth="1"/>
    <col min="3586" max="3586" width="60.7109375" style="117" customWidth="1"/>
    <col min="3587" max="3587" width="20.7109375" style="117" customWidth="1"/>
    <col min="3588" max="3588" width="13.7109375" style="117" customWidth="1"/>
    <col min="3589" max="3840" width="9.140625" style="117" bestFit="1"/>
    <col min="3841" max="3841" width="11.7109375" style="117" customWidth="1"/>
    <col min="3842" max="3842" width="60.7109375" style="117" customWidth="1"/>
    <col min="3843" max="3843" width="20.7109375" style="117" customWidth="1"/>
    <col min="3844" max="3844" width="13.7109375" style="117" customWidth="1"/>
    <col min="3845" max="4096" width="9.140625" style="117" bestFit="1"/>
    <col min="4097" max="4097" width="11.7109375" style="117" customWidth="1"/>
    <col min="4098" max="4098" width="60.7109375" style="117" customWidth="1"/>
    <col min="4099" max="4099" width="20.7109375" style="117" customWidth="1"/>
    <col min="4100" max="4100" width="13.7109375" style="117" customWidth="1"/>
    <col min="4101" max="4352" width="9.140625" style="117" bestFit="1"/>
    <col min="4353" max="4353" width="11.7109375" style="117" customWidth="1"/>
    <col min="4354" max="4354" width="60.7109375" style="117" customWidth="1"/>
    <col min="4355" max="4355" width="20.7109375" style="117" customWidth="1"/>
    <col min="4356" max="4356" width="13.7109375" style="117" customWidth="1"/>
    <col min="4357" max="4608" width="9.140625" style="117" bestFit="1"/>
    <col min="4609" max="4609" width="11.7109375" style="117" customWidth="1"/>
    <col min="4610" max="4610" width="60.7109375" style="117" customWidth="1"/>
    <col min="4611" max="4611" width="20.7109375" style="117" customWidth="1"/>
    <col min="4612" max="4612" width="13.7109375" style="117" customWidth="1"/>
    <col min="4613" max="4864" width="9.140625" style="117" bestFit="1"/>
    <col min="4865" max="4865" width="11.7109375" style="117" customWidth="1"/>
    <col min="4866" max="4866" width="60.7109375" style="117" customWidth="1"/>
    <col min="4867" max="4867" width="20.7109375" style="117" customWidth="1"/>
    <col min="4868" max="4868" width="13.7109375" style="117" customWidth="1"/>
    <col min="4869" max="5120" width="9.140625" style="117" bestFit="1"/>
    <col min="5121" max="5121" width="11.7109375" style="117" customWidth="1"/>
    <col min="5122" max="5122" width="60.7109375" style="117" customWidth="1"/>
    <col min="5123" max="5123" width="20.7109375" style="117" customWidth="1"/>
    <col min="5124" max="5124" width="13.7109375" style="117" customWidth="1"/>
    <col min="5125" max="5376" width="9.140625" style="117" bestFit="1"/>
    <col min="5377" max="5377" width="11.7109375" style="117" customWidth="1"/>
    <col min="5378" max="5378" width="60.7109375" style="117" customWidth="1"/>
    <col min="5379" max="5379" width="20.7109375" style="117" customWidth="1"/>
    <col min="5380" max="5380" width="13.7109375" style="117" customWidth="1"/>
    <col min="5381" max="5632" width="9.140625" style="117" bestFit="1"/>
    <col min="5633" max="5633" width="11.7109375" style="117" customWidth="1"/>
    <col min="5634" max="5634" width="60.7109375" style="117" customWidth="1"/>
    <col min="5635" max="5635" width="20.7109375" style="117" customWidth="1"/>
    <col min="5636" max="5636" width="13.7109375" style="117" customWidth="1"/>
    <col min="5637" max="5888" width="9.140625" style="117" bestFit="1"/>
    <col min="5889" max="5889" width="11.7109375" style="117" customWidth="1"/>
    <col min="5890" max="5890" width="60.7109375" style="117" customWidth="1"/>
    <col min="5891" max="5891" width="20.7109375" style="117" customWidth="1"/>
    <col min="5892" max="5892" width="13.7109375" style="117" customWidth="1"/>
    <col min="5893" max="6144" width="9.140625" style="117" bestFit="1"/>
    <col min="6145" max="6145" width="11.7109375" style="117" customWidth="1"/>
    <col min="6146" max="6146" width="60.7109375" style="117" customWidth="1"/>
    <col min="6147" max="6147" width="20.7109375" style="117" customWidth="1"/>
    <col min="6148" max="6148" width="13.7109375" style="117" customWidth="1"/>
    <col min="6149" max="6400" width="9.140625" style="117" bestFit="1"/>
    <col min="6401" max="6401" width="11.7109375" style="117" customWidth="1"/>
    <col min="6402" max="6402" width="60.7109375" style="117" customWidth="1"/>
    <col min="6403" max="6403" width="20.7109375" style="117" customWidth="1"/>
    <col min="6404" max="6404" width="13.7109375" style="117" customWidth="1"/>
    <col min="6405" max="6656" width="9.140625" style="117" bestFit="1"/>
    <col min="6657" max="6657" width="11.7109375" style="117" customWidth="1"/>
    <col min="6658" max="6658" width="60.7109375" style="117" customWidth="1"/>
    <col min="6659" max="6659" width="20.7109375" style="117" customWidth="1"/>
    <col min="6660" max="6660" width="13.7109375" style="117" customWidth="1"/>
    <col min="6661" max="6912" width="9.140625" style="117" bestFit="1"/>
    <col min="6913" max="6913" width="11.7109375" style="117" customWidth="1"/>
    <col min="6914" max="6914" width="60.7109375" style="117" customWidth="1"/>
    <col min="6915" max="6915" width="20.7109375" style="117" customWidth="1"/>
    <col min="6916" max="6916" width="13.7109375" style="117" customWidth="1"/>
    <col min="6917" max="7168" width="9.140625" style="117" bestFit="1"/>
    <col min="7169" max="7169" width="11.7109375" style="117" customWidth="1"/>
    <col min="7170" max="7170" width="60.7109375" style="117" customWidth="1"/>
    <col min="7171" max="7171" width="20.7109375" style="117" customWidth="1"/>
    <col min="7172" max="7172" width="13.7109375" style="117" customWidth="1"/>
    <col min="7173" max="7424" width="9.140625" style="117" bestFit="1"/>
    <col min="7425" max="7425" width="11.7109375" style="117" customWidth="1"/>
    <col min="7426" max="7426" width="60.7109375" style="117" customWidth="1"/>
    <col min="7427" max="7427" width="20.7109375" style="117" customWidth="1"/>
    <col min="7428" max="7428" width="13.7109375" style="117" customWidth="1"/>
    <col min="7429" max="7680" width="9.140625" style="117" bestFit="1"/>
    <col min="7681" max="7681" width="11.7109375" style="117" customWidth="1"/>
    <col min="7682" max="7682" width="60.7109375" style="117" customWidth="1"/>
    <col min="7683" max="7683" width="20.7109375" style="117" customWidth="1"/>
    <col min="7684" max="7684" width="13.7109375" style="117" customWidth="1"/>
    <col min="7685" max="7936" width="9.140625" style="117" bestFit="1"/>
    <col min="7937" max="7937" width="11.7109375" style="117" customWidth="1"/>
    <col min="7938" max="7938" width="60.7109375" style="117" customWidth="1"/>
    <col min="7939" max="7939" width="20.7109375" style="117" customWidth="1"/>
    <col min="7940" max="7940" width="13.7109375" style="117" customWidth="1"/>
    <col min="7941" max="8192" width="9.140625" style="117" bestFit="1"/>
    <col min="8193" max="8193" width="11.7109375" style="117" customWidth="1"/>
    <col min="8194" max="8194" width="60.7109375" style="117" customWidth="1"/>
    <col min="8195" max="8195" width="20.7109375" style="117" customWidth="1"/>
    <col min="8196" max="8196" width="13.7109375" style="117" customWidth="1"/>
    <col min="8197" max="8448" width="9.140625" style="117" bestFit="1"/>
    <col min="8449" max="8449" width="11.7109375" style="117" customWidth="1"/>
    <col min="8450" max="8450" width="60.7109375" style="117" customWidth="1"/>
    <col min="8451" max="8451" width="20.7109375" style="117" customWidth="1"/>
    <col min="8452" max="8452" width="13.7109375" style="117" customWidth="1"/>
    <col min="8453" max="8704" width="9.140625" style="117" bestFit="1"/>
    <col min="8705" max="8705" width="11.7109375" style="117" customWidth="1"/>
    <col min="8706" max="8706" width="60.7109375" style="117" customWidth="1"/>
    <col min="8707" max="8707" width="20.7109375" style="117" customWidth="1"/>
    <col min="8708" max="8708" width="13.7109375" style="117" customWidth="1"/>
    <col min="8709" max="8960" width="9.140625" style="117" bestFit="1"/>
    <col min="8961" max="8961" width="11.7109375" style="117" customWidth="1"/>
    <col min="8962" max="8962" width="60.7109375" style="117" customWidth="1"/>
    <col min="8963" max="8963" width="20.7109375" style="117" customWidth="1"/>
    <col min="8964" max="8964" width="13.7109375" style="117" customWidth="1"/>
    <col min="8965" max="9216" width="9.140625" style="117" bestFit="1"/>
    <col min="9217" max="9217" width="11.7109375" style="117" customWidth="1"/>
    <col min="9218" max="9218" width="60.7109375" style="117" customWidth="1"/>
    <col min="9219" max="9219" width="20.7109375" style="117" customWidth="1"/>
    <col min="9220" max="9220" width="13.7109375" style="117" customWidth="1"/>
    <col min="9221" max="9472" width="9.140625" style="117" bestFit="1"/>
    <col min="9473" max="9473" width="11.7109375" style="117" customWidth="1"/>
    <col min="9474" max="9474" width="60.7109375" style="117" customWidth="1"/>
    <col min="9475" max="9475" width="20.7109375" style="117" customWidth="1"/>
    <col min="9476" max="9476" width="13.7109375" style="117" customWidth="1"/>
    <col min="9477" max="9728" width="9.140625" style="117" bestFit="1"/>
    <col min="9729" max="9729" width="11.7109375" style="117" customWidth="1"/>
    <col min="9730" max="9730" width="60.7109375" style="117" customWidth="1"/>
    <col min="9731" max="9731" width="20.7109375" style="117" customWidth="1"/>
    <col min="9732" max="9732" width="13.7109375" style="117" customWidth="1"/>
    <col min="9733" max="9984" width="9.140625" style="117" bestFit="1"/>
    <col min="9985" max="9985" width="11.7109375" style="117" customWidth="1"/>
    <col min="9986" max="9986" width="60.7109375" style="117" customWidth="1"/>
    <col min="9987" max="9987" width="20.7109375" style="117" customWidth="1"/>
    <col min="9988" max="9988" width="13.7109375" style="117" customWidth="1"/>
    <col min="9989" max="10240" width="9.140625" style="117" bestFit="1"/>
    <col min="10241" max="10241" width="11.7109375" style="117" customWidth="1"/>
    <col min="10242" max="10242" width="60.7109375" style="117" customWidth="1"/>
    <col min="10243" max="10243" width="20.7109375" style="117" customWidth="1"/>
    <col min="10244" max="10244" width="13.7109375" style="117" customWidth="1"/>
    <col min="10245" max="10496" width="9.140625" style="117" bestFit="1"/>
    <col min="10497" max="10497" width="11.7109375" style="117" customWidth="1"/>
    <col min="10498" max="10498" width="60.7109375" style="117" customWidth="1"/>
    <col min="10499" max="10499" width="20.7109375" style="117" customWidth="1"/>
    <col min="10500" max="10500" width="13.7109375" style="117" customWidth="1"/>
    <col min="10501" max="10752" width="9.140625" style="117" bestFit="1"/>
    <col min="10753" max="10753" width="11.7109375" style="117" customWidth="1"/>
    <col min="10754" max="10754" width="60.7109375" style="117" customWidth="1"/>
    <col min="10755" max="10755" width="20.7109375" style="117" customWidth="1"/>
    <col min="10756" max="10756" width="13.7109375" style="117" customWidth="1"/>
    <col min="10757" max="11008" width="9.140625" style="117" bestFit="1"/>
    <col min="11009" max="11009" width="11.7109375" style="117" customWidth="1"/>
    <col min="11010" max="11010" width="60.7109375" style="117" customWidth="1"/>
    <col min="11011" max="11011" width="20.7109375" style="117" customWidth="1"/>
    <col min="11012" max="11012" width="13.7109375" style="117" customWidth="1"/>
    <col min="11013" max="11264" width="9.140625" style="117" bestFit="1"/>
    <col min="11265" max="11265" width="11.7109375" style="117" customWidth="1"/>
    <col min="11266" max="11266" width="60.7109375" style="117" customWidth="1"/>
    <col min="11267" max="11267" width="20.7109375" style="117" customWidth="1"/>
    <col min="11268" max="11268" width="13.7109375" style="117" customWidth="1"/>
    <col min="11269" max="11520" width="9.140625" style="117" bestFit="1"/>
    <col min="11521" max="11521" width="11.7109375" style="117" customWidth="1"/>
    <col min="11522" max="11522" width="60.7109375" style="117" customWidth="1"/>
    <col min="11523" max="11523" width="20.7109375" style="117" customWidth="1"/>
    <col min="11524" max="11524" width="13.7109375" style="117" customWidth="1"/>
    <col min="11525" max="11776" width="9.140625" style="117" bestFit="1"/>
    <col min="11777" max="11777" width="11.7109375" style="117" customWidth="1"/>
    <col min="11778" max="11778" width="60.7109375" style="117" customWidth="1"/>
    <col min="11779" max="11779" width="20.7109375" style="117" customWidth="1"/>
    <col min="11780" max="11780" width="13.7109375" style="117" customWidth="1"/>
    <col min="11781" max="12032" width="9.140625" style="117" bestFit="1"/>
    <col min="12033" max="12033" width="11.7109375" style="117" customWidth="1"/>
    <col min="12034" max="12034" width="60.7109375" style="117" customWidth="1"/>
    <col min="12035" max="12035" width="20.7109375" style="117" customWidth="1"/>
    <col min="12036" max="12036" width="13.7109375" style="117" customWidth="1"/>
    <col min="12037" max="12288" width="9.140625" style="117" bestFit="1"/>
    <col min="12289" max="12289" width="11.7109375" style="117" customWidth="1"/>
    <col min="12290" max="12290" width="60.7109375" style="117" customWidth="1"/>
    <col min="12291" max="12291" width="20.7109375" style="117" customWidth="1"/>
    <col min="12292" max="12292" width="13.7109375" style="117" customWidth="1"/>
    <col min="12293" max="12544" width="9.140625" style="117" bestFit="1"/>
    <col min="12545" max="12545" width="11.7109375" style="117" customWidth="1"/>
    <col min="12546" max="12546" width="60.7109375" style="117" customWidth="1"/>
    <col min="12547" max="12547" width="20.7109375" style="117" customWidth="1"/>
    <col min="12548" max="12548" width="13.7109375" style="117" customWidth="1"/>
    <col min="12549" max="12800" width="9.140625" style="117" bestFit="1"/>
    <col min="12801" max="12801" width="11.7109375" style="117" customWidth="1"/>
    <col min="12802" max="12802" width="60.7109375" style="117" customWidth="1"/>
    <col min="12803" max="12803" width="20.7109375" style="117" customWidth="1"/>
    <col min="12804" max="12804" width="13.7109375" style="117" customWidth="1"/>
    <col min="12805" max="13056" width="9.140625" style="117" bestFit="1"/>
    <col min="13057" max="13057" width="11.7109375" style="117" customWidth="1"/>
    <col min="13058" max="13058" width="60.7109375" style="117" customWidth="1"/>
    <col min="13059" max="13059" width="20.7109375" style="117" customWidth="1"/>
    <col min="13060" max="13060" width="13.7109375" style="117" customWidth="1"/>
    <col min="13061" max="13312" width="9.140625" style="117" bestFit="1"/>
    <col min="13313" max="13313" width="11.7109375" style="117" customWidth="1"/>
    <col min="13314" max="13314" width="60.7109375" style="117" customWidth="1"/>
    <col min="13315" max="13315" width="20.7109375" style="117" customWidth="1"/>
    <col min="13316" max="13316" width="13.7109375" style="117" customWidth="1"/>
    <col min="13317" max="13568" width="9.140625" style="117" bestFit="1"/>
    <col min="13569" max="13569" width="11.7109375" style="117" customWidth="1"/>
    <col min="13570" max="13570" width="60.7109375" style="117" customWidth="1"/>
    <col min="13571" max="13571" width="20.7109375" style="117" customWidth="1"/>
    <col min="13572" max="13572" width="13.7109375" style="117" customWidth="1"/>
    <col min="13573" max="13824" width="9.140625" style="117" bestFit="1"/>
    <col min="13825" max="13825" width="11.7109375" style="117" customWidth="1"/>
    <col min="13826" max="13826" width="60.7109375" style="117" customWidth="1"/>
    <col min="13827" max="13827" width="20.7109375" style="117" customWidth="1"/>
    <col min="13828" max="13828" width="13.7109375" style="117" customWidth="1"/>
    <col min="13829" max="14080" width="9.140625" style="117" bestFit="1"/>
    <col min="14081" max="14081" width="11.7109375" style="117" customWidth="1"/>
    <col min="14082" max="14082" width="60.7109375" style="117" customWidth="1"/>
    <col min="14083" max="14083" width="20.7109375" style="117" customWidth="1"/>
    <col min="14084" max="14084" width="13.7109375" style="117" customWidth="1"/>
    <col min="14085" max="14336" width="9.140625" style="117" bestFit="1"/>
    <col min="14337" max="14337" width="11.7109375" style="117" customWidth="1"/>
    <col min="14338" max="14338" width="60.7109375" style="117" customWidth="1"/>
    <col min="14339" max="14339" width="20.7109375" style="117" customWidth="1"/>
    <col min="14340" max="14340" width="13.7109375" style="117" customWidth="1"/>
    <col min="14341" max="14592" width="9.140625" style="117" bestFit="1"/>
    <col min="14593" max="14593" width="11.7109375" style="117" customWidth="1"/>
    <col min="14594" max="14594" width="60.7109375" style="117" customWidth="1"/>
    <col min="14595" max="14595" width="20.7109375" style="117" customWidth="1"/>
    <col min="14596" max="14596" width="13.7109375" style="117" customWidth="1"/>
    <col min="14597" max="14848" width="9.140625" style="117" bestFit="1"/>
    <col min="14849" max="14849" width="11.7109375" style="117" customWidth="1"/>
    <col min="14850" max="14850" width="60.7109375" style="117" customWidth="1"/>
    <col min="14851" max="14851" width="20.7109375" style="117" customWidth="1"/>
    <col min="14852" max="14852" width="13.7109375" style="117" customWidth="1"/>
    <col min="14853" max="15104" width="9.140625" style="117" bestFit="1"/>
    <col min="15105" max="15105" width="11.7109375" style="117" customWidth="1"/>
    <col min="15106" max="15106" width="60.7109375" style="117" customWidth="1"/>
    <col min="15107" max="15107" width="20.7109375" style="117" customWidth="1"/>
    <col min="15108" max="15108" width="13.7109375" style="117" customWidth="1"/>
    <col min="15109" max="15360" width="9.140625" style="117" bestFit="1"/>
    <col min="15361" max="15361" width="11.7109375" style="117" customWidth="1"/>
    <col min="15362" max="15362" width="60.7109375" style="117" customWidth="1"/>
    <col min="15363" max="15363" width="20.7109375" style="117" customWidth="1"/>
    <col min="15364" max="15364" width="13.7109375" style="117" customWidth="1"/>
    <col min="15365" max="15616" width="9.140625" style="117" bestFit="1"/>
    <col min="15617" max="15617" width="11.7109375" style="117" customWidth="1"/>
    <col min="15618" max="15618" width="60.7109375" style="117" customWidth="1"/>
    <col min="15619" max="15619" width="20.7109375" style="117" customWidth="1"/>
    <col min="15620" max="15620" width="13.7109375" style="117" customWidth="1"/>
    <col min="15621" max="15872" width="9.140625" style="117" bestFit="1"/>
    <col min="15873" max="15873" width="11.7109375" style="117" customWidth="1"/>
    <col min="15874" max="15874" width="60.7109375" style="117" customWidth="1"/>
    <col min="15875" max="15875" width="20.7109375" style="117" customWidth="1"/>
    <col min="15876" max="15876" width="13.7109375" style="117" customWidth="1"/>
    <col min="15877" max="16128" width="9.140625" style="117" bestFit="1"/>
    <col min="16129" max="16129" width="11.7109375" style="117" customWidth="1"/>
    <col min="16130" max="16130" width="60.7109375" style="117" customWidth="1"/>
    <col min="16131" max="16131" width="20.7109375" style="117" customWidth="1"/>
    <col min="16132" max="16132" width="13.7109375" style="117" customWidth="1"/>
    <col min="16133" max="16384" width="9.140625" style="117"/>
  </cols>
  <sheetData>
    <row r="1" spans="1:4" ht="18.75" x14ac:dyDescent="0.3">
      <c r="A1" s="116" t="str">
        <f>Summary!I3</f>
        <v>FOR THE PERIOD ENDING: 31ST JANUARY 2022</v>
      </c>
      <c r="B1" s="116"/>
      <c r="C1" s="116"/>
    </row>
    <row r="2" spans="1:4" ht="18.75" customHeight="1" x14ac:dyDescent="0.3">
      <c r="A2" s="322" t="s">
        <v>1298</v>
      </c>
      <c r="B2" s="322"/>
      <c r="C2" s="322"/>
    </row>
    <row r="3" spans="1:4" ht="15" x14ac:dyDescent="0.3">
      <c r="C3" s="237"/>
    </row>
    <row r="4" spans="1:4" ht="33" x14ac:dyDescent="0.3">
      <c r="A4" s="120" t="s">
        <v>61</v>
      </c>
      <c r="B4" s="120" t="s">
        <v>13</v>
      </c>
      <c r="C4" s="238" t="s">
        <v>207</v>
      </c>
    </row>
    <row r="5" spans="1:4" ht="28.15" customHeight="1" x14ac:dyDescent="0.3">
      <c r="A5" s="122">
        <v>1</v>
      </c>
      <c r="B5" s="181" t="s">
        <v>1299</v>
      </c>
      <c r="C5" s="239">
        <f>-1208</f>
        <v>-1208</v>
      </c>
    </row>
    <row r="6" spans="1:4" ht="33" x14ac:dyDescent="0.3">
      <c r="A6" s="122">
        <f>A5+1</f>
        <v>2</v>
      </c>
      <c r="B6" s="183" t="s">
        <v>1410</v>
      </c>
      <c r="C6" s="124">
        <v>-9071.5400000000009</v>
      </c>
      <c r="D6" s="125"/>
    </row>
    <row r="7" spans="1:4" ht="33" x14ac:dyDescent="0.3">
      <c r="A7" s="122">
        <f t="shared" ref="A7:A25" si="0">A6+1</f>
        <v>3</v>
      </c>
      <c r="B7" s="183" t="s">
        <v>1411</v>
      </c>
      <c r="C7" s="124">
        <v>-9384.76</v>
      </c>
    </row>
    <row r="8" spans="1:4" ht="33" x14ac:dyDescent="0.3">
      <c r="A8" s="122">
        <f t="shared" si="0"/>
        <v>4</v>
      </c>
      <c r="B8" s="183" t="s">
        <v>1412</v>
      </c>
      <c r="C8" s="124">
        <v>-9051.18</v>
      </c>
      <c r="D8" s="125"/>
    </row>
    <row r="9" spans="1:4" ht="33" x14ac:dyDescent="0.3">
      <c r="A9" s="122">
        <f t="shared" si="0"/>
        <v>5</v>
      </c>
      <c r="B9" s="183" t="s">
        <v>1413</v>
      </c>
      <c r="C9" s="124">
        <v>-9951.73</v>
      </c>
      <c r="D9" s="125"/>
    </row>
    <row r="10" spans="1:4" ht="33" x14ac:dyDescent="0.3">
      <c r="A10" s="122">
        <f t="shared" si="0"/>
        <v>6</v>
      </c>
      <c r="B10" s="183" t="s">
        <v>1413</v>
      </c>
      <c r="C10" s="124">
        <v>-1583.52</v>
      </c>
      <c r="D10" s="125"/>
    </row>
    <row r="11" spans="1:4" ht="33" x14ac:dyDescent="0.3">
      <c r="A11" s="122">
        <f t="shared" si="0"/>
        <v>7</v>
      </c>
      <c r="B11" s="183" t="s">
        <v>1492</v>
      </c>
      <c r="C11" s="124">
        <v>-19197</v>
      </c>
      <c r="D11" s="125"/>
    </row>
    <row r="12" spans="1:4" ht="33" x14ac:dyDescent="0.3">
      <c r="A12" s="122">
        <f t="shared" si="0"/>
        <v>8</v>
      </c>
      <c r="B12" s="183" t="s">
        <v>1692</v>
      </c>
      <c r="C12" s="124">
        <v>-18884.759999999998</v>
      </c>
      <c r="D12" s="125"/>
    </row>
    <row r="13" spans="1:4" ht="28.15" customHeight="1" x14ac:dyDescent="0.3">
      <c r="A13" s="122">
        <f>A11+1</f>
        <v>8</v>
      </c>
      <c r="B13" s="126" t="s">
        <v>1414</v>
      </c>
      <c r="C13" s="124">
        <v>-10220</v>
      </c>
      <c r="D13" s="125"/>
    </row>
    <row r="14" spans="1:4" ht="28.15" customHeight="1" x14ac:dyDescent="0.3">
      <c r="A14" s="122">
        <f t="shared" si="0"/>
        <v>9</v>
      </c>
      <c r="B14" s="126" t="s">
        <v>1415</v>
      </c>
      <c r="C14" s="124">
        <v>-11760</v>
      </c>
      <c r="D14" s="125"/>
    </row>
    <row r="15" spans="1:4" ht="28.15" customHeight="1" x14ac:dyDescent="0.3">
      <c r="A15" s="122">
        <f t="shared" si="0"/>
        <v>10</v>
      </c>
      <c r="B15" s="126" t="s">
        <v>1416</v>
      </c>
      <c r="C15" s="124">
        <v>-12180</v>
      </c>
      <c r="D15" s="125"/>
    </row>
    <row r="16" spans="1:4" ht="28.15" customHeight="1" x14ac:dyDescent="0.3">
      <c r="A16" s="122">
        <f t="shared" si="0"/>
        <v>11</v>
      </c>
      <c r="B16" s="126" t="s">
        <v>1417</v>
      </c>
      <c r="C16" s="124">
        <v>-14000</v>
      </c>
      <c r="D16" s="125"/>
    </row>
    <row r="17" spans="1:4" ht="28.15" customHeight="1" x14ac:dyDescent="0.3">
      <c r="A17" s="122">
        <f t="shared" si="0"/>
        <v>12</v>
      </c>
      <c r="B17" s="126" t="s">
        <v>1493</v>
      </c>
      <c r="C17" s="124">
        <v>-2797.41</v>
      </c>
      <c r="D17" s="125"/>
    </row>
    <row r="18" spans="1:4" ht="28.15" customHeight="1" x14ac:dyDescent="0.3">
      <c r="A18" s="122">
        <f t="shared" si="0"/>
        <v>13</v>
      </c>
      <c r="B18" s="126" t="s">
        <v>1493</v>
      </c>
      <c r="C18" s="124">
        <v>-1259.8</v>
      </c>
      <c r="D18" s="125"/>
    </row>
    <row r="19" spans="1:4" ht="28.15" customHeight="1" x14ac:dyDescent="0.3">
      <c r="A19" s="122">
        <f t="shared" si="0"/>
        <v>14</v>
      </c>
      <c r="B19" s="126" t="s">
        <v>1494</v>
      </c>
      <c r="C19" s="124">
        <v>-521.18904761904798</v>
      </c>
      <c r="D19" s="125"/>
    </row>
    <row r="20" spans="1:4" ht="28.15" customHeight="1" x14ac:dyDescent="0.3">
      <c r="A20" s="122">
        <f t="shared" si="0"/>
        <v>15</v>
      </c>
      <c r="B20" s="126"/>
      <c r="C20" s="240"/>
    </row>
    <row r="21" spans="1:4" ht="28.15" customHeight="1" x14ac:dyDescent="0.3">
      <c r="A21" s="122">
        <f t="shared" si="0"/>
        <v>16</v>
      </c>
      <c r="B21" s="126"/>
      <c r="C21" s="239"/>
    </row>
    <row r="22" spans="1:4" ht="28.15" customHeight="1" x14ac:dyDescent="0.3">
      <c r="A22" s="122">
        <f t="shared" si="0"/>
        <v>17</v>
      </c>
      <c r="B22" s="126"/>
      <c r="C22" s="239"/>
    </row>
    <row r="23" spans="1:4" ht="28.15" customHeight="1" x14ac:dyDescent="0.3">
      <c r="A23" s="122">
        <f t="shared" si="0"/>
        <v>18</v>
      </c>
      <c r="B23" s="126"/>
      <c r="C23" s="239"/>
    </row>
    <row r="24" spans="1:4" ht="28.15" customHeight="1" x14ac:dyDescent="0.3">
      <c r="A24" s="122">
        <f t="shared" si="0"/>
        <v>19</v>
      </c>
      <c r="B24" s="126"/>
      <c r="C24" s="239"/>
    </row>
    <row r="25" spans="1:4" ht="28.15" customHeight="1" x14ac:dyDescent="0.3">
      <c r="A25" s="122">
        <f t="shared" si="0"/>
        <v>20</v>
      </c>
      <c r="B25" s="126"/>
      <c r="C25" s="239"/>
    </row>
    <row r="26" spans="1:4" ht="28.15" customHeight="1" x14ac:dyDescent="0.3">
      <c r="A26" s="128"/>
      <c r="B26" s="129" t="s">
        <v>70</v>
      </c>
      <c r="C26" s="130">
        <f>SUM(C5:C25)</f>
        <v>-131070.88904761906</v>
      </c>
    </row>
  </sheetData>
  <mergeCells count="1">
    <mergeCell ref="A2:C2"/>
  </mergeCells>
  <phoneticPr fontId="16" type="noConversion"/>
  <pageMargins left="0.7" right="0.7" top="0.75" bottom="0.75" header="0.3" footer="0.3"/>
  <pageSetup paperSize="9" scale="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F0B2-2448-4844-963C-BEB2546BA9D3}">
  <sheetPr>
    <pageSetUpPr fitToPage="1"/>
  </sheetPr>
  <dimension ref="A1:F69"/>
  <sheetViews>
    <sheetView view="pageBreakPreview" topLeftCell="A49" zoomScale="85" zoomScaleNormal="100" zoomScaleSheetLayoutView="85" workbookViewId="0">
      <selection activeCell="L63" sqref="L63"/>
    </sheetView>
  </sheetViews>
  <sheetFormatPr defaultColWidth="9.140625" defaultRowHeight="16.5" x14ac:dyDescent="0.3"/>
  <cols>
    <col min="1" max="1" width="11.7109375" style="118" customWidth="1"/>
    <col min="2" max="2" width="62.85546875" style="117" customWidth="1"/>
    <col min="3" max="3" width="24.42578125" style="117" customWidth="1"/>
    <col min="4" max="4" width="23" style="131" customWidth="1"/>
    <col min="5" max="5" width="13.7109375" style="117" customWidth="1"/>
    <col min="6" max="257" width="9.140625" style="117"/>
    <col min="258" max="258" width="11.7109375" style="117" customWidth="1"/>
    <col min="259" max="259" width="60.7109375" style="117" customWidth="1"/>
    <col min="260" max="260" width="20.7109375" style="117" customWidth="1"/>
    <col min="261" max="261" width="13.7109375" style="117" customWidth="1"/>
    <col min="262" max="513" width="9.140625" style="117"/>
    <col min="514" max="514" width="11.7109375" style="117" customWidth="1"/>
    <col min="515" max="515" width="60.7109375" style="117" customWidth="1"/>
    <col min="516" max="516" width="20.7109375" style="117" customWidth="1"/>
    <col min="517" max="517" width="13.7109375" style="117" customWidth="1"/>
    <col min="518" max="769" width="9.140625" style="117"/>
    <col min="770" max="770" width="11.7109375" style="117" customWidth="1"/>
    <col min="771" max="771" width="60.7109375" style="117" customWidth="1"/>
    <col min="772" max="772" width="20.7109375" style="117" customWidth="1"/>
    <col min="773" max="773" width="13.7109375" style="117" customWidth="1"/>
    <col min="774" max="1025" width="9.140625" style="117"/>
    <col min="1026" max="1026" width="11.7109375" style="117" customWidth="1"/>
    <col min="1027" max="1027" width="60.7109375" style="117" customWidth="1"/>
    <col min="1028" max="1028" width="20.7109375" style="117" customWidth="1"/>
    <col min="1029" max="1029" width="13.7109375" style="117" customWidth="1"/>
    <col min="1030" max="1281" width="9.140625" style="117"/>
    <col min="1282" max="1282" width="11.7109375" style="117" customWidth="1"/>
    <col min="1283" max="1283" width="60.7109375" style="117" customWidth="1"/>
    <col min="1284" max="1284" width="20.7109375" style="117" customWidth="1"/>
    <col min="1285" max="1285" width="13.7109375" style="117" customWidth="1"/>
    <col min="1286" max="1537" width="9.140625" style="117"/>
    <col min="1538" max="1538" width="11.7109375" style="117" customWidth="1"/>
    <col min="1539" max="1539" width="60.7109375" style="117" customWidth="1"/>
    <col min="1540" max="1540" width="20.7109375" style="117" customWidth="1"/>
    <col min="1541" max="1541" width="13.7109375" style="117" customWidth="1"/>
    <col min="1542" max="1793" width="9.140625" style="117"/>
    <col min="1794" max="1794" width="11.7109375" style="117" customWidth="1"/>
    <col min="1795" max="1795" width="60.7109375" style="117" customWidth="1"/>
    <col min="1796" max="1796" width="20.7109375" style="117" customWidth="1"/>
    <col min="1797" max="1797" width="13.7109375" style="117" customWidth="1"/>
    <col min="1798" max="2049" width="9.140625" style="117"/>
    <col min="2050" max="2050" width="11.7109375" style="117" customWidth="1"/>
    <col min="2051" max="2051" width="60.7109375" style="117" customWidth="1"/>
    <col min="2052" max="2052" width="20.7109375" style="117" customWidth="1"/>
    <col min="2053" max="2053" width="13.7109375" style="117" customWidth="1"/>
    <col min="2054" max="2305" width="9.140625" style="117"/>
    <col min="2306" max="2306" width="11.7109375" style="117" customWidth="1"/>
    <col min="2307" max="2307" width="60.7109375" style="117" customWidth="1"/>
    <col min="2308" max="2308" width="20.7109375" style="117" customWidth="1"/>
    <col min="2309" max="2309" width="13.7109375" style="117" customWidth="1"/>
    <col min="2310" max="2561" width="9.140625" style="117"/>
    <col min="2562" max="2562" width="11.7109375" style="117" customWidth="1"/>
    <col min="2563" max="2563" width="60.7109375" style="117" customWidth="1"/>
    <col min="2564" max="2564" width="20.7109375" style="117" customWidth="1"/>
    <col min="2565" max="2565" width="13.7109375" style="117" customWidth="1"/>
    <col min="2566" max="2817" width="9.140625" style="117"/>
    <col min="2818" max="2818" width="11.7109375" style="117" customWidth="1"/>
    <col min="2819" max="2819" width="60.7109375" style="117" customWidth="1"/>
    <col min="2820" max="2820" width="20.7109375" style="117" customWidth="1"/>
    <col min="2821" max="2821" width="13.7109375" style="117" customWidth="1"/>
    <col min="2822" max="3073" width="9.140625" style="117"/>
    <col min="3074" max="3074" width="11.7109375" style="117" customWidth="1"/>
    <col min="3075" max="3075" width="60.7109375" style="117" customWidth="1"/>
    <col min="3076" max="3076" width="20.7109375" style="117" customWidth="1"/>
    <col min="3077" max="3077" width="13.7109375" style="117" customWidth="1"/>
    <col min="3078" max="3329" width="9.140625" style="117"/>
    <col min="3330" max="3330" width="11.7109375" style="117" customWidth="1"/>
    <col min="3331" max="3331" width="60.7109375" style="117" customWidth="1"/>
    <col min="3332" max="3332" width="20.7109375" style="117" customWidth="1"/>
    <col min="3333" max="3333" width="13.7109375" style="117" customWidth="1"/>
    <col min="3334" max="3585" width="9.140625" style="117"/>
    <col min="3586" max="3586" width="11.7109375" style="117" customWidth="1"/>
    <col min="3587" max="3587" width="60.7109375" style="117" customWidth="1"/>
    <col min="3588" max="3588" width="20.7109375" style="117" customWidth="1"/>
    <col min="3589" max="3589" width="13.7109375" style="117" customWidth="1"/>
    <col min="3590" max="3841" width="9.140625" style="117"/>
    <col min="3842" max="3842" width="11.7109375" style="117" customWidth="1"/>
    <col min="3843" max="3843" width="60.7109375" style="117" customWidth="1"/>
    <col min="3844" max="3844" width="20.7109375" style="117" customWidth="1"/>
    <col min="3845" max="3845" width="13.7109375" style="117" customWidth="1"/>
    <col min="3846" max="4097" width="9.140625" style="117"/>
    <col min="4098" max="4098" width="11.7109375" style="117" customWidth="1"/>
    <col min="4099" max="4099" width="60.7109375" style="117" customWidth="1"/>
    <col min="4100" max="4100" width="20.7109375" style="117" customWidth="1"/>
    <col min="4101" max="4101" width="13.7109375" style="117" customWidth="1"/>
    <col min="4102" max="4353" width="9.140625" style="117"/>
    <col min="4354" max="4354" width="11.7109375" style="117" customWidth="1"/>
    <col min="4355" max="4355" width="60.7109375" style="117" customWidth="1"/>
    <col min="4356" max="4356" width="20.7109375" style="117" customWidth="1"/>
    <col min="4357" max="4357" width="13.7109375" style="117" customWidth="1"/>
    <col min="4358" max="4609" width="9.140625" style="117"/>
    <col min="4610" max="4610" width="11.7109375" style="117" customWidth="1"/>
    <col min="4611" max="4611" width="60.7109375" style="117" customWidth="1"/>
    <col min="4612" max="4612" width="20.7109375" style="117" customWidth="1"/>
    <col min="4613" max="4613" width="13.7109375" style="117" customWidth="1"/>
    <col min="4614" max="4865" width="9.140625" style="117"/>
    <col min="4866" max="4866" width="11.7109375" style="117" customWidth="1"/>
    <col min="4867" max="4867" width="60.7109375" style="117" customWidth="1"/>
    <col min="4868" max="4868" width="20.7109375" style="117" customWidth="1"/>
    <col min="4869" max="4869" width="13.7109375" style="117" customWidth="1"/>
    <col min="4870" max="5121" width="9.140625" style="117"/>
    <col min="5122" max="5122" width="11.7109375" style="117" customWidth="1"/>
    <col min="5123" max="5123" width="60.7109375" style="117" customWidth="1"/>
    <col min="5124" max="5124" width="20.7109375" style="117" customWidth="1"/>
    <col min="5125" max="5125" width="13.7109375" style="117" customWidth="1"/>
    <col min="5126" max="5377" width="9.140625" style="117"/>
    <col min="5378" max="5378" width="11.7109375" style="117" customWidth="1"/>
    <col min="5379" max="5379" width="60.7109375" style="117" customWidth="1"/>
    <col min="5380" max="5380" width="20.7109375" style="117" customWidth="1"/>
    <col min="5381" max="5381" width="13.7109375" style="117" customWidth="1"/>
    <col min="5382" max="5633" width="9.140625" style="117"/>
    <col min="5634" max="5634" width="11.7109375" style="117" customWidth="1"/>
    <col min="5635" max="5635" width="60.7109375" style="117" customWidth="1"/>
    <col min="5636" max="5636" width="20.7109375" style="117" customWidth="1"/>
    <col min="5637" max="5637" width="13.7109375" style="117" customWidth="1"/>
    <col min="5638" max="5889" width="9.140625" style="117"/>
    <col min="5890" max="5890" width="11.7109375" style="117" customWidth="1"/>
    <col min="5891" max="5891" width="60.7109375" style="117" customWidth="1"/>
    <col min="5892" max="5892" width="20.7109375" style="117" customWidth="1"/>
    <col min="5893" max="5893" width="13.7109375" style="117" customWidth="1"/>
    <col min="5894" max="6145" width="9.140625" style="117"/>
    <col min="6146" max="6146" width="11.7109375" style="117" customWidth="1"/>
    <col min="6147" max="6147" width="60.7109375" style="117" customWidth="1"/>
    <col min="6148" max="6148" width="20.7109375" style="117" customWidth="1"/>
    <col min="6149" max="6149" width="13.7109375" style="117" customWidth="1"/>
    <col min="6150" max="6401" width="9.140625" style="117"/>
    <col min="6402" max="6402" width="11.7109375" style="117" customWidth="1"/>
    <col min="6403" max="6403" width="60.7109375" style="117" customWidth="1"/>
    <col min="6404" max="6404" width="20.7109375" style="117" customWidth="1"/>
    <col min="6405" max="6405" width="13.7109375" style="117" customWidth="1"/>
    <col min="6406" max="6657" width="9.140625" style="117"/>
    <col min="6658" max="6658" width="11.7109375" style="117" customWidth="1"/>
    <col min="6659" max="6659" width="60.7109375" style="117" customWidth="1"/>
    <col min="6660" max="6660" width="20.7109375" style="117" customWidth="1"/>
    <col min="6661" max="6661" width="13.7109375" style="117" customWidth="1"/>
    <col min="6662" max="6913" width="9.140625" style="117"/>
    <col min="6914" max="6914" width="11.7109375" style="117" customWidth="1"/>
    <col min="6915" max="6915" width="60.7109375" style="117" customWidth="1"/>
    <col min="6916" max="6916" width="20.7109375" style="117" customWidth="1"/>
    <col min="6917" max="6917" width="13.7109375" style="117" customWidth="1"/>
    <col min="6918" max="7169" width="9.140625" style="117"/>
    <col min="7170" max="7170" width="11.7109375" style="117" customWidth="1"/>
    <col min="7171" max="7171" width="60.7109375" style="117" customWidth="1"/>
    <col min="7172" max="7172" width="20.7109375" style="117" customWidth="1"/>
    <col min="7173" max="7173" width="13.7109375" style="117" customWidth="1"/>
    <col min="7174" max="7425" width="9.140625" style="117"/>
    <col min="7426" max="7426" width="11.7109375" style="117" customWidth="1"/>
    <col min="7427" max="7427" width="60.7109375" style="117" customWidth="1"/>
    <col min="7428" max="7428" width="20.7109375" style="117" customWidth="1"/>
    <col min="7429" max="7429" width="13.7109375" style="117" customWidth="1"/>
    <col min="7430" max="7681" width="9.140625" style="117"/>
    <col min="7682" max="7682" width="11.7109375" style="117" customWidth="1"/>
    <col min="7683" max="7683" width="60.7109375" style="117" customWidth="1"/>
    <col min="7684" max="7684" width="20.7109375" style="117" customWidth="1"/>
    <col min="7685" max="7685" width="13.7109375" style="117" customWidth="1"/>
    <col min="7686" max="7937" width="9.140625" style="117"/>
    <col min="7938" max="7938" width="11.7109375" style="117" customWidth="1"/>
    <col min="7939" max="7939" width="60.7109375" style="117" customWidth="1"/>
    <col min="7940" max="7940" width="20.7109375" style="117" customWidth="1"/>
    <col min="7941" max="7941" width="13.7109375" style="117" customWidth="1"/>
    <col min="7942" max="8193" width="9.140625" style="117"/>
    <col min="8194" max="8194" width="11.7109375" style="117" customWidth="1"/>
    <col min="8195" max="8195" width="60.7109375" style="117" customWidth="1"/>
    <col min="8196" max="8196" width="20.7109375" style="117" customWidth="1"/>
    <col min="8197" max="8197" width="13.7109375" style="117" customWidth="1"/>
    <col min="8198" max="8449" width="9.140625" style="117"/>
    <col min="8450" max="8450" width="11.7109375" style="117" customWidth="1"/>
    <col min="8451" max="8451" width="60.7109375" style="117" customWidth="1"/>
    <col min="8452" max="8452" width="20.7109375" style="117" customWidth="1"/>
    <col min="8453" max="8453" width="13.7109375" style="117" customWidth="1"/>
    <col min="8454" max="8705" width="9.140625" style="117"/>
    <col min="8706" max="8706" width="11.7109375" style="117" customWidth="1"/>
    <col min="8707" max="8707" width="60.7109375" style="117" customWidth="1"/>
    <col min="8708" max="8708" width="20.7109375" style="117" customWidth="1"/>
    <col min="8709" max="8709" width="13.7109375" style="117" customWidth="1"/>
    <col min="8710" max="8961" width="9.140625" style="117"/>
    <col min="8962" max="8962" width="11.7109375" style="117" customWidth="1"/>
    <col min="8963" max="8963" width="60.7109375" style="117" customWidth="1"/>
    <col min="8964" max="8964" width="20.7109375" style="117" customWidth="1"/>
    <col min="8965" max="8965" width="13.7109375" style="117" customWidth="1"/>
    <col min="8966" max="9217" width="9.140625" style="117"/>
    <col min="9218" max="9218" width="11.7109375" style="117" customWidth="1"/>
    <col min="9219" max="9219" width="60.7109375" style="117" customWidth="1"/>
    <col min="9220" max="9220" width="20.7109375" style="117" customWidth="1"/>
    <col min="9221" max="9221" width="13.7109375" style="117" customWidth="1"/>
    <col min="9222" max="9473" width="9.140625" style="117"/>
    <col min="9474" max="9474" width="11.7109375" style="117" customWidth="1"/>
    <col min="9475" max="9475" width="60.7109375" style="117" customWidth="1"/>
    <col min="9476" max="9476" width="20.7109375" style="117" customWidth="1"/>
    <col min="9477" max="9477" width="13.7109375" style="117" customWidth="1"/>
    <col min="9478" max="9729" width="9.140625" style="117"/>
    <col min="9730" max="9730" width="11.7109375" style="117" customWidth="1"/>
    <col min="9731" max="9731" width="60.7109375" style="117" customWidth="1"/>
    <col min="9732" max="9732" width="20.7109375" style="117" customWidth="1"/>
    <col min="9733" max="9733" width="13.7109375" style="117" customWidth="1"/>
    <col min="9734" max="9985" width="9.140625" style="117"/>
    <col min="9986" max="9986" width="11.7109375" style="117" customWidth="1"/>
    <col min="9987" max="9987" width="60.7109375" style="117" customWidth="1"/>
    <col min="9988" max="9988" width="20.7109375" style="117" customWidth="1"/>
    <col min="9989" max="9989" width="13.7109375" style="117" customWidth="1"/>
    <col min="9990" max="10241" width="9.140625" style="117"/>
    <col min="10242" max="10242" width="11.7109375" style="117" customWidth="1"/>
    <col min="10243" max="10243" width="60.7109375" style="117" customWidth="1"/>
    <col min="10244" max="10244" width="20.7109375" style="117" customWidth="1"/>
    <col min="10245" max="10245" width="13.7109375" style="117" customWidth="1"/>
    <col min="10246" max="10497" width="9.140625" style="117"/>
    <col min="10498" max="10498" width="11.7109375" style="117" customWidth="1"/>
    <col min="10499" max="10499" width="60.7109375" style="117" customWidth="1"/>
    <col min="10500" max="10500" width="20.7109375" style="117" customWidth="1"/>
    <col min="10501" max="10501" width="13.7109375" style="117" customWidth="1"/>
    <col min="10502" max="10753" width="9.140625" style="117"/>
    <col min="10754" max="10754" width="11.7109375" style="117" customWidth="1"/>
    <col min="10755" max="10755" width="60.7109375" style="117" customWidth="1"/>
    <col min="10756" max="10756" width="20.7109375" style="117" customWidth="1"/>
    <col min="10757" max="10757" width="13.7109375" style="117" customWidth="1"/>
    <col min="10758" max="11009" width="9.140625" style="117"/>
    <col min="11010" max="11010" width="11.7109375" style="117" customWidth="1"/>
    <col min="11011" max="11011" width="60.7109375" style="117" customWidth="1"/>
    <col min="11012" max="11012" width="20.7109375" style="117" customWidth="1"/>
    <col min="11013" max="11013" width="13.7109375" style="117" customWidth="1"/>
    <col min="11014" max="11265" width="9.140625" style="117"/>
    <col min="11266" max="11266" width="11.7109375" style="117" customWidth="1"/>
    <col min="11267" max="11267" width="60.7109375" style="117" customWidth="1"/>
    <col min="11268" max="11268" width="20.7109375" style="117" customWidth="1"/>
    <col min="11269" max="11269" width="13.7109375" style="117" customWidth="1"/>
    <col min="11270" max="11521" width="9.140625" style="117"/>
    <col min="11522" max="11522" width="11.7109375" style="117" customWidth="1"/>
    <col min="11523" max="11523" width="60.7109375" style="117" customWidth="1"/>
    <col min="11524" max="11524" width="20.7109375" style="117" customWidth="1"/>
    <col min="11525" max="11525" width="13.7109375" style="117" customWidth="1"/>
    <col min="11526" max="11777" width="9.140625" style="117"/>
    <col min="11778" max="11778" width="11.7109375" style="117" customWidth="1"/>
    <col min="11779" max="11779" width="60.7109375" style="117" customWidth="1"/>
    <col min="11780" max="11780" width="20.7109375" style="117" customWidth="1"/>
    <col min="11781" max="11781" width="13.7109375" style="117" customWidth="1"/>
    <col min="11782" max="12033" width="9.140625" style="117"/>
    <col min="12034" max="12034" width="11.7109375" style="117" customWidth="1"/>
    <col min="12035" max="12035" width="60.7109375" style="117" customWidth="1"/>
    <col min="12036" max="12036" width="20.7109375" style="117" customWidth="1"/>
    <col min="12037" max="12037" width="13.7109375" style="117" customWidth="1"/>
    <col min="12038" max="12289" width="9.140625" style="117"/>
    <col min="12290" max="12290" width="11.7109375" style="117" customWidth="1"/>
    <col min="12291" max="12291" width="60.7109375" style="117" customWidth="1"/>
    <col min="12292" max="12292" width="20.7109375" style="117" customWidth="1"/>
    <col min="12293" max="12293" width="13.7109375" style="117" customWidth="1"/>
    <col min="12294" max="12545" width="9.140625" style="117"/>
    <col min="12546" max="12546" width="11.7109375" style="117" customWidth="1"/>
    <col min="12547" max="12547" width="60.7109375" style="117" customWidth="1"/>
    <col min="12548" max="12548" width="20.7109375" style="117" customWidth="1"/>
    <col min="12549" max="12549" width="13.7109375" style="117" customWidth="1"/>
    <col min="12550" max="12801" width="9.140625" style="117"/>
    <col min="12802" max="12802" width="11.7109375" style="117" customWidth="1"/>
    <col min="12803" max="12803" width="60.7109375" style="117" customWidth="1"/>
    <col min="12804" max="12804" width="20.7109375" style="117" customWidth="1"/>
    <col min="12805" max="12805" width="13.7109375" style="117" customWidth="1"/>
    <col min="12806" max="13057" width="9.140625" style="117"/>
    <col min="13058" max="13058" width="11.7109375" style="117" customWidth="1"/>
    <col min="13059" max="13059" width="60.7109375" style="117" customWidth="1"/>
    <col min="13060" max="13060" width="20.7109375" style="117" customWidth="1"/>
    <col min="13061" max="13061" width="13.7109375" style="117" customWidth="1"/>
    <col min="13062" max="13313" width="9.140625" style="117"/>
    <col min="13314" max="13314" width="11.7109375" style="117" customWidth="1"/>
    <col min="13315" max="13315" width="60.7109375" style="117" customWidth="1"/>
    <col min="13316" max="13316" width="20.7109375" style="117" customWidth="1"/>
    <col min="13317" max="13317" width="13.7109375" style="117" customWidth="1"/>
    <col min="13318" max="13569" width="9.140625" style="117"/>
    <col min="13570" max="13570" width="11.7109375" style="117" customWidth="1"/>
    <col min="13571" max="13571" width="60.7109375" style="117" customWidth="1"/>
    <col min="13572" max="13572" width="20.7109375" style="117" customWidth="1"/>
    <col min="13573" max="13573" width="13.7109375" style="117" customWidth="1"/>
    <col min="13574" max="13825" width="9.140625" style="117"/>
    <col min="13826" max="13826" width="11.7109375" style="117" customWidth="1"/>
    <col min="13827" max="13827" width="60.7109375" style="117" customWidth="1"/>
    <col min="13828" max="13828" width="20.7109375" style="117" customWidth="1"/>
    <col min="13829" max="13829" width="13.7109375" style="117" customWidth="1"/>
    <col min="13830" max="14081" width="9.140625" style="117"/>
    <col min="14082" max="14082" width="11.7109375" style="117" customWidth="1"/>
    <col min="14083" max="14083" width="60.7109375" style="117" customWidth="1"/>
    <col min="14084" max="14084" width="20.7109375" style="117" customWidth="1"/>
    <col min="14085" max="14085" width="13.7109375" style="117" customWidth="1"/>
    <col min="14086" max="14337" width="9.140625" style="117"/>
    <col min="14338" max="14338" width="11.7109375" style="117" customWidth="1"/>
    <col min="14339" max="14339" width="60.7109375" style="117" customWidth="1"/>
    <col min="14340" max="14340" width="20.7109375" style="117" customWidth="1"/>
    <col min="14341" max="14341" width="13.7109375" style="117" customWidth="1"/>
    <col min="14342" max="14593" width="9.140625" style="117"/>
    <col min="14594" max="14594" width="11.7109375" style="117" customWidth="1"/>
    <col min="14595" max="14595" width="60.7109375" style="117" customWidth="1"/>
    <col min="14596" max="14596" width="20.7109375" style="117" customWidth="1"/>
    <col min="14597" max="14597" width="13.7109375" style="117" customWidth="1"/>
    <col min="14598" max="14849" width="9.140625" style="117"/>
    <col min="14850" max="14850" width="11.7109375" style="117" customWidth="1"/>
    <col min="14851" max="14851" width="60.7109375" style="117" customWidth="1"/>
    <col min="14852" max="14852" width="20.7109375" style="117" customWidth="1"/>
    <col min="14853" max="14853" width="13.7109375" style="117" customWidth="1"/>
    <col min="14854" max="15105" width="9.140625" style="117"/>
    <col min="15106" max="15106" width="11.7109375" style="117" customWidth="1"/>
    <col min="15107" max="15107" width="60.7109375" style="117" customWidth="1"/>
    <col min="15108" max="15108" width="20.7109375" style="117" customWidth="1"/>
    <col min="15109" max="15109" width="13.7109375" style="117" customWidth="1"/>
    <col min="15110" max="15361" width="9.140625" style="117"/>
    <col min="15362" max="15362" width="11.7109375" style="117" customWidth="1"/>
    <col min="15363" max="15363" width="60.7109375" style="117" customWidth="1"/>
    <col min="15364" max="15364" width="20.7109375" style="117" customWidth="1"/>
    <col min="15365" max="15365" width="13.7109375" style="117" customWidth="1"/>
    <col min="15366" max="15617" width="9.140625" style="117"/>
    <col min="15618" max="15618" width="11.7109375" style="117" customWidth="1"/>
    <col min="15619" max="15619" width="60.7109375" style="117" customWidth="1"/>
    <col min="15620" max="15620" width="20.7109375" style="117" customWidth="1"/>
    <col min="15621" max="15621" width="13.7109375" style="117" customWidth="1"/>
    <col min="15622" max="15873" width="9.140625" style="117"/>
    <col min="15874" max="15874" width="11.7109375" style="117" customWidth="1"/>
    <col min="15875" max="15875" width="60.7109375" style="117" customWidth="1"/>
    <col min="15876" max="15876" width="20.7109375" style="117" customWidth="1"/>
    <col min="15877" max="15877" width="13.7109375" style="117" customWidth="1"/>
    <col min="15878" max="16129" width="9.140625" style="117"/>
    <col min="16130" max="16130" width="11.7109375" style="117" customWidth="1"/>
    <col min="16131" max="16131" width="60.7109375" style="117" customWidth="1"/>
    <col min="16132" max="16132" width="20.7109375" style="117" customWidth="1"/>
    <col min="16133" max="16133" width="13.7109375" style="117" customWidth="1"/>
    <col min="16134" max="16384" width="9.140625" style="117"/>
  </cols>
  <sheetData>
    <row r="1" spans="1:4" ht="18.75" x14ac:dyDescent="0.3">
      <c r="A1" s="116" t="str">
        <f>IPA!B10</f>
        <v>APPLICATION FOR PAYMENT NO. 12</v>
      </c>
      <c r="B1" s="116"/>
      <c r="C1" s="116"/>
      <c r="D1" s="116"/>
    </row>
    <row r="2" spans="1:4" ht="18.75" x14ac:dyDescent="0.3">
      <c r="A2" s="322" t="s">
        <v>211</v>
      </c>
      <c r="B2" s="322"/>
      <c r="C2" s="322"/>
      <c r="D2" s="322"/>
    </row>
    <row r="3" spans="1:4" ht="15" x14ac:dyDescent="0.3">
      <c r="D3" s="119"/>
    </row>
    <row r="4" spans="1:4" ht="33" x14ac:dyDescent="0.3">
      <c r="A4" s="120" t="s">
        <v>61</v>
      </c>
      <c r="B4" s="120" t="s">
        <v>13</v>
      </c>
      <c r="C4" s="182" t="s">
        <v>212</v>
      </c>
      <c r="D4" s="121" t="s">
        <v>207</v>
      </c>
    </row>
    <row r="5" spans="1:4" ht="31.9" customHeight="1" x14ac:dyDescent="0.3">
      <c r="A5" s="122">
        <v>1</v>
      </c>
      <c r="B5" s="183" t="s">
        <v>1693</v>
      </c>
      <c r="C5" s="184">
        <f>160000</f>
        <v>160000</v>
      </c>
      <c r="D5" s="124">
        <v>16000</v>
      </c>
    </row>
    <row r="6" spans="1:4" ht="31.9" customHeight="1" x14ac:dyDescent="0.3">
      <c r="A6" s="122">
        <f>1+A5</f>
        <v>2</v>
      </c>
      <c r="B6" s="126" t="s">
        <v>213</v>
      </c>
      <c r="C6" s="185">
        <v>10000</v>
      </c>
      <c r="D6" s="124">
        <v>10000</v>
      </c>
    </row>
    <row r="7" spans="1:4" ht="31.9" customHeight="1" x14ac:dyDescent="0.3">
      <c r="A7" s="122">
        <f t="shared" ref="A7:A67" si="0">1+A6</f>
        <v>3</v>
      </c>
      <c r="B7" s="186" t="s">
        <v>1694</v>
      </c>
      <c r="C7" s="185">
        <v>128000</v>
      </c>
      <c r="D7" s="185">
        <v>16000</v>
      </c>
    </row>
    <row r="8" spans="1:4" ht="31.9" customHeight="1" x14ac:dyDescent="0.3">
      <c r="A8" s="122">
        <f t="shared" si="0"/>
        <v>4</v>
      </c>
      <c r="B8" s="186" t="s">
        <v>214</v>
      </c>
      <c r="C8" s="185">
        <v>154032</v>
      </c>
      <c r="D8" s="185">
        <f>154032-123792</f>
        <v>30240</v>
      </c>
    </row>
    <row r="9" spans="1:4" ht="31.9" customHeight="1" x14ac:dyDescent="0.3">
      <c r="A9" s="122">
        <f t="shared" si="0"/>
        <v>5</v>
      </c>
      <c r="B9" s="186" t="s">
        <v>1239</v>
      </c>
      <c r="C9" s="187">
        <v>11500</v>
      </c>
      <c r="D9" s="187">
        <f>C9-5750</f>
        <v>5750</v>
      </c>
    </row>
    <row r="10" spans="1:4" ht="31.9" customHeight="1" x14ac:dyDescent="0.3">
      <c r="A10" s="122">
        <f t="shared" si="0"/>
        <v>6</v>
      </c>
      <c r="B10" s="186" t="s">
        <v>215</v>
      </c>
      <c r="C10" s="187">
        <v>72900</v>
      </c>
      <c r="D10" s="187">
        <v>72900</v>
      </c>
    </row>
    <row r="11" spans="1:4" ht="31.9" customHeight="1" x14ac:dyDescent="0.3">
      <c r="A11" s="122">
        <f t="shared" si="0"/>
        <v>7</v>
      </c>
      <c r="B11" s="186" t="s">
        <v>216</v>
      </c>
      <c r="C11" s="188">
        <v>19435</v>
      </c>
      <c r="D11" s="124">
        <f>C11</f>
        <v>19435</v>
      </c>
    </row>
    <row r="12" spans="1:4" ht="31.9" customHeight="1" x14ac:dyDescent="0.3">
      <c r="A12" s="122">
        <f t="shared" si="0"/>
        <v>8</v>
      </c>
      <c r="B12" s="183" t="s">
        <v>1286</v>
      </c>
      <c r="C12" s="188">
        <v>64000</v>
      </c>
      <c r="D12" s="124">
        <f>8000*2</f>
        <v>16000</v>
      </c>
    </row>
    <row r="13" spans="1:4" ht="31.9" customHeight="1" x14ac:dyDescent="0.3">
      <c r="A13" s="122">
        <f t="shared" si="0"/>
        <v>9</v>
      </c>
      <c r="B13" s="186" t="s">
        <v>217</v>
      </c>
      <c r="C13" s="188">
        <v>91817</v>
      </c>
      <c r="D13" s="124">
        <f>C13-27545.1</f>
        <v>64271.9</v>
      </c>
    </row>
    <row r="14" spans="1:4" ht="31.9" customHeight="1" x14ac:dyDescent="0.3">
      <c r="A14" s="122">
        <f t="shared" si="0"/>
        <v>10</v>
      </c>
      <c r="B14" s="186" t="s">
        <v>218</v>
      </c>
      <c r="C14" s="187">
        <v>67371.210000000006</v>
      </c>
      <c r="D14" s="124">
        <f>C14-15995.07</f>
        <v>51376.140000000007</v>
      </c>
    </row>
    <row r="15" spans="1:4" ht="31.9" customHeight="1" x14ac:dyDescent="0.3">
      <c r="A15" s="122">
        <f t="shared" si="0"/>
        <v>11</v>
      </c>
      <c r="B15" s="186" t="s">
        <v>219</v>
      </c>
      <c r="C15" s="187">
        <v>72900</v>
      </c>
      <c r="D15" s="187">
        <v>72900</v>
      </c>
    </row>
    <row r="16" spans="1:4" ht="33" x14ac:dyDescent="0.3">
      <c r="A16" s="196">
        <f t="shared" si="0"/>
        <v>12</v>
      </c>
      <c r="B16" s="197" t="s">
        <v>220</v>
      </c>
      <c r="C16" s="184">
        <v>15300</v>
      </c>
      <c r="D16" s="124">
        <v>0</v>
      </c>
    </row>
    <row r="17" spans="1:6" ht="25.9" customHeight="1" x14ac:dyDescent="0.3">
      <c r="A17" s="196">
        <f t="shared" si="0"/>
        <v>13</v>
      </c>
      <c r="B17" s="197" t="s">
        <v>1139</v>
      </c>
      <c r="C17" s="184">
        <v>13790</v>
      </c>
      <c r="D17" s="124">
        <v>0</v>
      </c>
    </row>
    <row r="18" spans="1:6" ht="25.9" customHeight="1" x14ac:dyDescent="0.3">
      <c r="A18" s="196">
        <f t="shared" si="0"/>
        <v>14</v>
      </c>
      <c r="B18" s="197" t="s">
        <v>1138</v>
      </c>
      <c r="C18" s="184">
        <v>7600</v>
      </c>
      <c r="D18" s="124">
        <v>0</v>
      </c>
    </row>
    <row r="19" spans="1:6" ht="25.9" customHeight="1" x14ac:dyDescent="0.3">
      <c r="A19" s="196">
        <f t="shared" si="0"/>
        <v>15</v>
      </c>
      <c r="B19" s="197" t="s">
        <v>1137</v>
      </c>
      <c r="C19" s="184">
        <v>8400</v>
      </c>
      <c r="D19" s="124">
        <v>0</v>
      </c>
    </row>
    <row r="20" spans="1:6" ht="25.9" customHeight="1" x14ac:dyDescent="0.3">
      <c r="A20" s="196">
        <f t="shared" si="0"/>
        <v>16</v>
      </c>
      <c r="B20" s="197" t="s">
        <v>1136</v>
      </c>
      <c r="C20" s="184">
        <v>11110</v>
      </c>
      <c r="D20" s="124">
        <v>2110.9</v>
      </c>
    </row>
    <row r="21" spans="1:6" ht="25.9" customHeight="1" x14ac:dyDescent="0.3">
      <c r="A21" s="196">
        <f t="shared" si="0"/>
        <v>17</v>
      </c>
      <c r="B21" s="197" t="s">
        <v>1134</v>
      </c>
      <c r="C21" s="184">
        <v>4900</v>
      </c>
      <c r="D21" s="124">
        <v>0</v>
      </c>
    </row>
    <row r="22" spans="1:6" ht="25.9" customHeight="1" x14ac:dyDescent="0.3">
      <c r="A22" s="196">
        <f t="shared" si="0"/>
        <v>18</v>
      </c>
      <c r="B22" s="197" t="s">
        <v>1240</v>
      </c>
      <c r="C22" s="184">
        <v>12760</v>
      </c>
      <c r="D22" s="124">
        <v>0</v>
      </c>
    </row>
    <row r="23" spans="1:6" ht="25.9" customHeight="1" x14ac:dyDescent="0.3">
      <c r="A23" s="196">
        <f t="shared" si="0"/>
        <v>19</v>
      </c>
      <c r="B23" s="197" t="s">
        <v>1133</v>
      </c>
      <c r="C23" s="184">
        <v>6500</v>
      </c>
      <c r="D23" s="124">
        <f t="shared" ref="D23" si="1">C23</f>
        <v>6500</v>
      </c>
    </row>
    <row r="24" spans="1:6" ht="25.9" customHeight="1" x14ac:dyDescent="0.3">
      <c r="A24" s="196">
        <f t="shared" si="0"/>
        <v>20</v>
      </c>
      <c r="B24" s="197" t="s">
        <v>1135</v>
      </c>
      <c r="C24" s="184">
        <v>5350</v>
      </c>
      <c r="D24" s="124">
        <v>0</v>
      </c>
    </row>
    <row r="25" spans="1:6" ht="25.9" customHeight="1" x14ac:dyDescent="0.3">
      <c r="A25" s="196">
        <f t="shared" si="0"/>
        <v>21</v>
      </c>
      <c r="B25" s="197" t="s">
        <v>1408</v>
      </c>
      <c r="C25" s="184">
        <f>9742</f>
        <v>9742</v>
      </c>
      <c r="D25" s="124">
        <v>0</v>
      </c>
    </row>
    <row r="26" spans="1:6" ht="33" x14ac:dyDescent="0.3">
      <c r="A26" s="196">
        <f t="shared" si="0"/>
        <v>22</v>
      </c>
      <c r="B26" s="197" t="s">
        <v>1132</v>
      </c>
      <c r="C26" s="184">
        <v>18000</v>
      </c>
      <c r="D26" s="124">
        <v>0</v>
      </c>
    </row>
    <row r="27" spans="1:6" ht="25.9" customHeight="1" x14ac:dyDescent="0.3">
      <c r="A27" s="196">
        <f t="shared" si="0"/>
        <v>23</v>
      </c>
      <c r="B27" s="197" t="s">
        <v>1131</v>
      </c>
      <c r="C27" s="184">
        <v>166700</v>
      </c>
      <c r="D27" s="124">
        <v>77893.56</v>
      </c>
    </row>
    <row r="28" spans="1:6" ht="25.9" customHeight="1" x14ac:dyDescent="0.3">
      <c r="A28" s="196">
        <f t="shared" si="0"/>
        <v>24</v>
      </c>
      <c r="B28" s="197" t="s">
        <v>1130</v>
      </c>
      <c r="C28" s="184">
        <v>62299.3</v>
      </c>
      <c r="D28" s="124">
        <v>32454.799999999999</v>
      </c>
      <c r="F28" s="117" t="s">
        <v>1257</v>
      </c>
    </row>
    <row r="29" spans="1:6" ht="25.9" customHeight="1" x14ac:dyDescent="0.3">
      <c r="A29" s="196">
        <f t="shared" si="0"/>
        <v>25</v>
      </c>
      <c r="B29" s="197" t="s">
        <v>221</v>
      </c>
      <c r="C29" s="184">
        <f>42920</f>
        <v>42920</v>
      </c>
      <c r="D29" s="184">
        <f>42920-12876</f>
        <v>30044</v>
      </c>
    </row>
    <row r="30" spans="1:6" ht="25.9" customHeight="1" x14ac:dyDescent="0.3">
      <c r="A30" s="196">
        <f t="shared" si="0"/>
        <v>26</v>
      </c>
      <c r="B30" s="197" t="s">
        <v>1696</v>
      </c>
      <c r="C30" s="184">
        <v>240812.4</v>
      </c>
      <c r="D30" s="124">
        <v>16566.5</v>
      </c>
    </row>
    <row r="31" spans="1:6" ht="25.9" customHeight="1" x14ac:dyDescent="0.3">
      <c r="A31" s="196">
        <f t="shared" si="0"/>
        <v>27</v>
      </c>
      <c r="B31" s="198" t="s">
        <v>1697</v>
      </c>
      <c r="C31" s="184">
        <v>96000</v>
      </c>
      <c r="D31" s="124">
        <f>8000*2</f>
        <v>16000</v>
      </c>
    </row>
    <row r="32" spans="1:6" ht="25.9" customHeight="1" x14ac:dyDescent="0.3">
      <c r="A32" s="196">
        <f t="shared" si="0"/>
        <v>28</v>
      </c>
      <c r="B32" s="197" t="s">
        <v>1140</v>
      </c>
      <c r="C32" s="185">
        <v>28207</v>
      </c>
      <c r="D32" s="185">
        <v>0</v>
      </c>
    </row>
    <row r="33" spans="1:6" ht="25.9" customHeight="1" x14ac:dyDescent="0.3">
      <c r="A33" s="196">
        <f t="shared" si="0"/>
        <v>29</v>
      </c>
      <c r="B33" s="197" t="s">
        <v>222</v>
      </c>
      <c r="C33" s="185">
        <v>15000</v>
      </c>
      <c r="D33" s="185">
        <v>3438.16</v>
      </c>
      <c r="F33" s="117" t="s">
        <v>223</v>
      </c>
    </row>
    <row r="34" spans="1:6" ht="33" x14ac:dyDescent="0.3">
      <c r="A34" s="196">
        <f t="shared" si="0"/>
        <v>30</v>
      </c>
      <c r="B34" s="197" t="s">
        <v>224</v>
      </c>
      <c r="C34" s="184">
        <v>587200</v>
      </c>
      <c r="D34" s="124">
        <v>78601</v>
      </c>
      <c r="F34" s="117" t="s">
        <v>223</v>
      </c>
    </row>
    <row r="35" spans="1:6" ht="25.9" customHeight="1" x14ac:dyDescent="0.3">
      <c r="A35" s="196">
        <f t="shared" si="0"/>
        <v>31</v>
      </c>
      <c r="B35" s="197" t="s">
        <v>1129</v>
      </c>
      <c r="C35" s="184">
        <v>19435</v>
      </c>
      <c r="D35" s="124">
        <v>9717.5</v>
      </c>
      <c r="F35" s="117" t="s">
        <v>223</v>
      </c>
    </row>
    <row r="36" spans="1:6" ht="25.9" customHeight="1" x14ac:dyDescent="0.3">
      <c r="A36" s="196">
        <f t="shared" si="0"/>
        <v>32</v>
      </c>
      <c r="B36" s="197" t="s">
        <v>225</v>
      </c>
      <c r="C36" s="184">
        <v>528371.34</v>
      </c>
      <c r="D36" s="124">
        <v>83360</v>
      </c>
    </row>
    <row r="37" spans="1:6" ht="25.9" customHeight="1" x14ac:dyDescent="0.3">
      <c r="A37" s="196">
        <f t="shared" si="0"/>
        <v>33</v>
      </c>
      <c r="B37" s="197" t="s">
        <v>1496</v>
      </c>
      <c r="C37" s="184">
        <v>420090</v>
      </c>
      <c r="D37" s="124"/>
    </row>
    <row r="38" spans="1:6" ht="25.9" customHeight="1" x14ac:dyDescent="0.3">
      <c r="A38" s="196">
        <f t="shared" si="0"/>
        <v>34</v>
      </c>
      <c r="B38" s="197" t="s">
        <v>1287</v>
      </c>
      <c r="C38" s="184">
        <v>18900</v>
      </c>
      <c r="D38" s="124">
        <v>0</v>
      </c>
    </row>
    <row r="39" spans="1:6" ht="25.9" customHeight="1" x14ac:dyDescent="0.3">
      <c r="A39" s="196">
        <f t="shared" si="0"/>
        <v>35</v>
      </c>
      <c r="B39" s="197" t="s">
        <v>1288</v>
      </c>
      <c r="C39" s="184">
        <v>150516</v>
      </c>
      <c r="D39" s="124">
        <v>11129</v>
      </c>
    </row>
    <row r="40" spans="1:6" ht="25.9" customHeight="1" x14ac:dyDescent="0.3">
      <c r="A40" s="196">
        <f t="shared" si="0"/>
        <v>36</v>
      </c>
      <c r="B40" s="197" t="s">
        <v>1289</v>
      </c>
      <c r="C40" s="184">
        <v>137000</v>
      </c>
      <c r="D40" s="124">
        <v>0</v>
      </c>
    </row>
    <row r="41" spans="1:6" ht="25.9" customHeight="1" x14ac:dyDescent="0.3">
      <c r="A41" s="196">
        <f t="shared" si="0"/>
        <v>37</v>
      </c>
      <c r="B41" s="197" t="s">
        <v>1290</v>
      </c>
      <c r="C41" s="184">
        <v>12202</v>
      </c>
      <c r="D41" s="124">
        <f>C41-250</f>
        <v>11952</v>
      </c>
    </row>
    <row r="42" spans="1:6" ht="25.9" customHeight="1" x14ac:dyDescent="0.3">
      <c r="A42" s="196">
        <f t="shared" si="0"/>
        <v>38</v>
      </c>
      <c r="B42" s="197" t="s">
        <v>1291</v>
      </c>
      <c r="C42" s="184">
        <v>9000</v>
      </c>
      <c r="D42" s="124">
        <v>0</v>
      </c>
    </row>
    <row r="43" spans="1:6" ht="25.9" customHeight="1" x14ac:dyDescent="0.3">
      <c r="A43" s="196">
        <f>1+A42</f>
        <v>39</v>
      </c>
      <c r="B43" s="197" t="s">
        <v>1292</v>
      </c>
      <c r="C43" s="184">
        <v>57018</v>
      </c>
      <c r="D43" s="124"/>
    </row>
    <row r="44" spans="1:6" ht="25.9" customHeight="1" x14ac:dyDescent="0.3">
      <c r="A44" s="196">
        <f t="shared" si="0"/>
        <v>40</v>
      </c>
      <c r="B44" s="197" t="s">
        <v>1293</v>
      </c>
      <c r="C44" s="184">
        <v>14928.57</v>
      </c>
      <c r="D44" s="124">
        <f>C44-3500</f>
        <v>11428.57</v>
      </c>
    </row>
    <row r="45" spans="1:6" ht="25.9" customHeight="1" x14ac:dyDescent="0.3">
      <c r="A45" s="196">
        <f t="shared" si="0"/>
        <v>41</v>
      </c>
      <c r="B45" s="197" t="s">
        <v>1295</v>
      </c>
      <c r="C45" s="184">
        <v>3003</v>
      </c>
      <c r="D45" s="124">
        <v>0</v>
      </c>
    </row>
    <row r="46" spans="1:6" ht="25.9" customHeight="1" x14ac:dyDescent="0.3">
      <c r="A46" s="196">
        <f t="shared" si="0"/>
        <v>42</v>
      </c>
      <c r="B46" s="197" t="s">
        <v>1294</v>
      </c>
      <c r="C46" s="184">
        <v>26500</v>
      </c>
      <c r="D46" s="124">
        <v>0</v>
      </c>
    </row>
    <row r="47" spans="1:6" ht="25.9" customHeight="1" x14ac:dyDescent="0.3">
      <c r="A47" s="196">
        <f t="shared" si="0"/>
        <v>43</v>
      </c>
      <c r="B47" s="197" t="s">
        <v>1296</v>
      </c>
      <c r="C47" s="184">
        <v>13640</v>
      </c>
      <c r="D47" s="124">
        <f t="shared" ref="D47" si="2">C47</f>
        <v>13640</v>
      </c>
    </row>
    <row r="48" spans="1:6" ht="25.9" customHeight="1" x14ac:dyDescent="0.3">
      <c r="A48" s="196">
        <f t="shared" si="0"/>
        <v>44</v>
      </c>
      <c r="B48" s="197" t="s">
        <v>1297</v>
      </c>
      <c r="C48" s="184">
        <v>5000</v>
      </c>
      <c r="D48" s="124">
        <v>0</v>
      </c>
    </row>
    <row r="49" spans="1:4" ht="25.9" customHeight="1" x14ac:dyDescent="0.3">
      <c r="A49" s="196">
        <f t="shared" si="0"/>
        <v>45</v>
      </c>
      <c r="B49" s="197" t="s">
        <v>1403</v>
      </c>
      <c r="C49" s="188">
        <v>8518</v>
      </c>
      <c r="D49" s="239">
        <v>0</v>
      </c>
    </row>
    <row r="50" spans="1:4" ht="25.9" customHeight="1" x14ac:dyDescent="0.3">
      <c r="A50" s="196">
        <f t="shared" si="0"/>
        <v>46</v>
      </c>
      <c r="B50" s="197" t="s">
        <v>1409</v>
      </c>
      <c r="C50" s="188">
        <v>2770</v>
      </c>
      <c r="D50" s="239">
        <v>0</v>
      </c>
    </row>
    <row r="51" spans="1:4" ht="25.9" customHeight="1" x14ac:dyDescent="0.3">
      <c r="A51" s="196">
        <f t="shared" si="0"/>
        <v>47</v>
      </c>
      <c r="B51" s="197" t="s">
        <v>1404</v>
      </c>
      <c r="C51" s="184">
        <v>31500</v>
      </c>
      <c r="D51" s="239">
        <v>12600</v>
      </c>
    </row>
    <row r="52" spans="1:4" ht="25.9" customHeight="1" x14ac:dyDescent="0.3">
      <c r="A52" s="196">
        <f t="shared" si="0"/>
        <v>48</v>
      </c>
      <c r="B52" s="197" t="s">
        <v>1405</v>
      </c>
      <c r="C52" s="188">
        <v>6875</v>
      </c>
      <c r="D52" s="239">
        <f>C52-3795.01</f>
        <v>3079.99</v>
      </c>
    </row>
    <row r="53" spans="1:4" ht="25.9" customHeight="1" x14ac:dyDescent="0.3">
      <c r="A53" s="196">
        <f t="shared" si="0"/>
        <v>49</v>
      </c>
      <c r="B53" s="197" t="s">
        <v>1406</v>
      </c>
      <c r="C53" s="188">
        <f>480000</f>
        <v>480000</v>
      </c>
      <c r="D53" s="239">
        <f>480000-121305.6</f>
        <v>358694.40000000002</v>
      </c>
    </row>
    <row r="54" spans="1:4" ht="25.9" customHeight="1" x14ac:dyDescent="0.3">
      <c r="A54" s="196">
        <f t="shared" si="0"/>
        <v>50</v>
      </c>
      <c r="B54" s="197" t="s">
        <v>1424</v>
      </c>
      <c r="C54" s="188">
        <v>1439</v>
      </c>
      <c r="D54" s="239">
        <v>0</v>
      </c>
    </row>
    <row r="55" spans="1:4" ht="25.9" customHeight="1" x14ac:dyDescent="0.3">
      <c r="A55" s="196">
        <f t="shared" si="0"/>
        <v>51</v>
      </c>
      <c r="B55" s="186" t="s">
        <v>1407</v>
      </c>
      <c r="C55" s="188">
        <v>223860.28</v>
      </c>
      <c r="D55" s="239">
        <v>83528.28</v>
      </c>
    </row>
    <row r="56" spans="1:4" ht="25.9" customHeight="1" x14ac:dyDescent="0.3">
      <c r="A56" s="196">
        <f t="shared" si="0"/>
        <v>52</v>
      </c>
      <c r="B56" s="186" t="s">
        <v>1425</v>
      </c>
      <c r="C56" s="188">
        <v>90586.4</v>
      </c>
      <c r="D56" s="239">
        <f t="shared" ref="D56:D58" si="3">C56</f>
        <v>90586.4</v>
      </c>
    </row>
    <row r="57" spans="1:4" ht="25.9" customHeight="1" x14ac:dyDescent="0.3">
      <c r="A57" s="196">
        <f t="shared" si="0"/>
        <v>53</v>
      </c>
      <c r="B57" s="186" t="s">
        <v>1426</v>
      </c>
      <c r="C57" s="188">
        <v>17100</v>
      </c>
      <c r="D57" s="239">
        <f t="shared" si="3"/>
        <v>17100</v>
      </c>
    </row>
    <row r="58" spans="1:4" ht="25.9" customHeight="1" x14ac:dyDescent="0.3">
      <c r="A58" s="196">
        <f t="shared" si="0"/>
        <v>54</v>
      </c>
      <c r="B58" s="186" t="s">
        <v>1427</v>
      </c>
      <c r="C58" s="188">
        <v>13148</v>
      </c>
      <c r="D58" s="239">
        <f t="shared" si="3"/>
        <v>13148</v>
      </c>
    </row>
    <row r="59" spans="1:4" ht="25.9" customHeight="1" x14ac:dyDescent="0.3">
      <c r="A59" s="196">
        <f t="shared" si="0"/>
        <v>55</v>
      </c>
      <c r="B59" s="186" t="s">
        <v>1428</v>
      </c>
      <c r="C59" s="188">
        <v>46000</v>
      </c>
      <c r="D59" s="239">
        <f>C59-39874.87</f>
        <v>6125.1299999999974</v>
      </c>
    </row>
    <row r="60" spans="1:4" ht="25.9" customHeight="1" x14ac:dyDescent="0.3">
      <c r="A60" s="196">
        <f t="shared" si="0"/>
        <v>56</v>
      </c>
      <c r="B60" s="186" t="s">
        <v>1495</v>
      </c>
      <c r="C60" s="188">
        <v>98548.1</v>
      </c>
      <c r="D60" s="239">
        <f>C60*0.8</f>
        <v>78838.48000000001</v>
      </c>
    </row>
    <row r="61" spans="1:4" ht="25.9" customHeight="1" x14ac:dyDescent="0.3">
      <c r="A61" s="196">
        <f t="shared" si="0"/>
        <v>57</v>
      </c>
      <c r="B61" s="186" t="s">
        <v>1695</v>
      </c>
      <c r="C61" s="188">
        <v>40786</v>
      </c>
      <c r="D61" s="239">
        <f>C61*0.9</f>
        <v>36707.4</v>
      </c>
    </row>
    <row r="62" spans="1:4" ht="25.9" customHeight="1" x14ac:dyDescent="0.3">
      <c r="A62" s="196">
        <f t="shared" si="0"/>
        <v>58</v>
      </c>
      <c r="B62" s="197" t="s">
        <v>1698</v>
      </c>
      <c r="C62" s="184">
        <v>237500</v>
      </c>
      <c r="D62" s="124">
        <f>228550*0.25</f>
        <v>57137.5</v>
      </c>
    </row>
    <row r="63" spans="1:4" ht="25.9" customHeight="1" x14ac:dyDescent="0.3">
      <c r="A63" s="196">
        <f t="shared" si="0"/>
        <v>59</v>
      </c>
      <c r="B63" s="197" t="s">
        <v>1699</v>
      </c>
      <c r="C63" s="184">
        <v>138000</v>
      </c>
      <c r="D63" s="124">
        <f>138000-34500</f>
        <v>103500</v>
      </c>
    </row>
    <row r="64" spans="1:4" ht="25.9" customHeight="1" x14ac:dyDescent="0.3">
      <c r="A64" s="196">
        <f t="shared" si="0"/>
        <v>60</v>
      </c>
      <c r="B64" s="197" t="s">
        <v>1700</v>
      </c>
      <c r="C64" s="184">
        <v>126000</v>
      </c>
      <c r="D64" s="124">
        <v>68502</v>
      </c>
    </row>
    <row r="65" spans="1:4" ht="25.9" customHeight="1" x14ac:dyDescent="0.3">
      <c r="A65" s="196">
        <f t="shared" si="0"/>
        <v>61</v>
      </c>
      <c r="B65" s="197" t="s">
        <v>1701</v>
      </c>
      <c r="C65" s="184">
        <v>19000</v>
      </c>
      <c r="D65" s="124">
        <f>C65</f>
        <v>19000</v>
      </c>
    </row>
    <row r="66" spans="1:4" ht="25.9" customHeight="1" x14ac:dyDescent="0.3">
      <c r="A66" s="196">
        <f t="shared" si="0"/>
        <v>62</v>
      </c>
      <c r="B66" s="197" t="s">
        <v>1702</v>
      </c>
      <c r="C66" s="184">
        <v>13984.5</v>
      </c>
      <c r="D66" s="124">
        <v>8316.7999999999993</v>
      </c>
    </row>
    <row r="67" spans="1:4" ht="25.9" customHeight="1" x14ac:dyDescent="0.3">
      <c r="A67" s="196">
        <f t="shared" si="0"/>
        <v>63</v>
      </c>
      <c r="B67" s="197" t="s">
        <v>1703</v>
      </c>
      <c r="C67" s="184">
        <v>63900</v>
      </c>
      <c r="D67" s="124">
        <v>36780</v>
      </c>
    </row>
    <row r="68" spans="1:4" ht="25.9" customHeight="1" x14ac:dyDescent="0.3">
      <c r="A68" s="255"/>
      <c r="B68" s="256"/>
      <c r="C68" s="257"/>
      <c r="D68" s="258"/>
    </row>
    <row r="69" spans="1:4" ht="30.6" customHeight="1" x14ac:dyDescent="0.3">
      <c r="A69" s="128"/>
      <c r="B69" s="129" t="s">
        <v>70</v>
      </c>
      <c r="C69" s="130">
        <f>SUM(C5:C68)</f>
        <v>5279665.0999999996</v>
      </c>
      <c r="D69" s="130">
        <f>SUM(D5:D68)</f>
        <v>1773353.4099999997</v>
      </c>
    </row>
  </sheetData>
  <mergeCells count="1">
    <mergeCell ref="A2:D2"/>
  </mergeCells>
  <pageMargins left="0.70866141732283472" right="0.70866141732283472" top="0.74803149606299213" bottom="0.74803149606299213" header="0.31496062992125984" footer="0.31496062992125984"/>
  <pageSetup paperSize="9" scale="71" fitToHeight="10" orientation="portrait" r:id="rId1"/>
  <rowBreaks count="1" manualBreakCount="1">
    <brk id="40" max="3" man="1"/>
  </rowBreaks>
  <colBreaks count="1" manualBreakCount="1">
    <brk id="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7408-9D22-4341-9751-207DF040AF79}">
  <dimension ref="A1:K55"/>
  <sheetViews>
    <sheetView showGridLines="0" tabSelected="1" workbookViewId="0">
      <pane ySplit="7" topLeftCell="A28" activePane="bottomLeft" state="frozen"/>
      <selection activeCell="A46" sqref="A46"/>
      <selection pane="bottomLeft" activeCell="D41" sqref="D41"/>
    </sheetView>
  </sheetViews>
  <sheetFormatPr defaultColWidth="8.85546875" defaultRowHeight="15" x14ac:dyDescent="0.25"/>
  <cols>
    <col min="1" max="1" width="74" style="212" customWidth="1"/>
    <col min="2" max="2" width="12.28515625" style="212" customWidth="1"/>
    <col min="3" max="3" width="13.7109375" style="212" customWidth="1"/>
    <col min="4" max="4" width="10.28515625" style="189" bestFit="1" customWidth="1"/>
    <col min="5" max="5" width="12.85546875" style="211" customWidth="1"/>
    <col min="6" max="6" width="10.28515625" style="211" customWidth="1"/>
    <col min="7" max="7" width="13.7109375" style="211" customWidth="1"/>
    <col min="8" max="8" width="10.28515625" style="211" customWidth="1"/>
    <col min="9" max="9" width="14.28515625" style="206" bestFit="1" customWidth="1"/>
    <col min="10" max="10" width="8.85546875" style="189"/>
    <col min="11" max="11" width="14.42578125" style="189" customWidth="1"/>
    <col min="12" max="16384" width="8.85546875" style="189"/>
  </cols>
  <sheetData>
    <row r="1" spans="1:11" ht="0.95" customHeight="1" x14ac:dyDescent="0.25"/>
    <row r="2" spans="1:11" ht="23.25" customHeight="1" x14ac:dyDescent="0.25">
      <c r="A2" s="344" t="s">
        <v>226</v>
      </c>
      <c r="B2" s="345"/>
      <c r="C2" s="345"/>
    </row>
    <row r="3" spans="1:11" ht="6" customHeight="1" x14ac:dyDescent="0.25">
      <c r="A3" s="213"/>
      <c r="B3" s="213"/>
      <c r="C3" s="213"/>
    </row>
    <row r="4" spans="1:11" ht="21.2" customHeight="1" x14ac:dyDescent="0.25">
      <c r="A4" s="346" t="s">
        <v>227</v>
      </c>
      <c r="B4" s="347"/>
      <c r="C4" s="347"/>
    </row>
    <row r="5" spans="1:11" ht="3" customHeight="1" x14ac:dyDescent="0.25">
      <c r="A5" s="213"/>
      <c r="B5" s="213"/>
      <c r="C5" s="213"/>
    </row>
    <row r="6" spans="1:11" ht="19.899999999999999" customHeight="1" x14ac:dyDescent="0.25">
      <c r="A6" s="348" t="s">
        <v>1512</v>
      </c>
      <c r="B6" s="349"/>
      <c r="C6" s="349"/>
    </row>
    <row r="7" spans="1:11" ht="16.149999999999999" customHeight="1" x14ac:dyDescent="0.25">
      <c r="A7" s="213"/>
      <c r="B7" s="213"/>
      <c r="C7" s="213"/>
      <c r="E7" s="211" t="s">
        <v>1161</v>
      </c>
      <c r="G7" s="211" t="s">
        <v>1162</v>
      </c>
    </row>
    <row r="8" spans="1:11" ht="9.6" customHeight="1" x14ac:dyDescent="0.25">
      <c r="A8" s="213"/>
      <c r="B8" s="213"/>
      <c r="C8" s="213"/>
    </row>
    <row r="9" spans="1:11" ht="30" x14ac:dyDescent="0.25">
      <c r="A9" s="214" t="s">
        <v>228</v>
      </c>
      <c r="B9" s="215" t="s">
        <v>229</v>
      </c>
      <c r="C9" s="216" t="s">
        <v>230</v>
      </c>
      <c r="I9" s="207" t="s">
        <v>1146</v>
      </c>
    </row>
    <row r="10" spans="1:11" x14ac:dyDescent="0.25">
      <c r="A10" s="217" t="s">
        <v>231</v>
      </c>
      <c r="B10" s="218">
        <f>SUM(B11:B16)</f>
        <v>1800634.8399999999</v>
      </c>
      <c r="C10" s="218">
        <f>SUM(C11:C16)</f>
        <v>11069377.960000001</v>
      </c>
      <c r="D10" s="195"/>
      <c r="E10" s="218">
        <v>9268743.120000001</v>
      </c>
      <c r="F10" s="195"/>
      <c r="G10" s="191">
        <f>SUM(G11:G16)</f>
        <v>-1800634.8400000008</v>
      </c>
      <c r="H10" s="195"/>
      <c r="I10" s="208">
        <f>SUM(I11:I16)</f>
        <v>7628037.2599999998</v>
      </c>
      <c r="K10" s="210">
        <f>I10-C10</f>
        <v>-3441340.7000000011</v>
      </c>
    </row>
    <row r="11" spans="1:11" x14ac:dyDescent="0.25">
      <c r="A11" s="248" t="s">
        <v>1149</v>
      </c>
      <c r="B11" s="249">
        <v>1615883.72</v>
      </c>
      <c r="C11" s="249">
        <v>9757528.8800000008</v>
      </c>
      <c r="E11" s="249">
        <v>8141645.1600000001</v>
      </c>
      <c r="G11" s="195">
        <f>E11-C11</f>
        <v>-1615883.7200000007</v>
      </c>
      <c r="I11" s="206">
        <f>6697684.3-1425</f>
        <v>6696259.2999999998</v>
      </c>
    </row>
    <row r="12" spans="1:11" x14ac:dyDescent="0.25">
      <c r="A12" s="248" t="s">
        <v>1150</v>
      </c>
      <c r="B12" s="250"/>
      <c r="C12" s="250"/>
      <c r="E12" s="250"/>
      <c r="G12" s="195">
        <f t="shared" ref="G12:G16" si="0">E12-C12</f>
        <v>0</v>
      </c>
    </row>
    <row r="13" spans="1:11" x14ac:dyDescent="0.25">
      <c r="A13" s="248" t="s">
        <v>1151</v>
      </c>
      <c r="B13" s="250"/>
      <c r="C13" s="250"/>
      <c r="E13" s="250"/>
      <c r="G13" s="195">
        <f t="shared" si="0"/>
        <v>0</v>
      </c>
    </row>
    <row r="14" spans="1:11" x14ac:dyDescent="0.25">
      <c r="A14" s="248" t="s">
        <v>1152</v>
      </c>
      <c r="B14" s="250"/>
      <c r="C14" s="250"/>
      <c r="E14" s="250"/>
      <c r="G14" s="195">
        <f t="shared" si="0"/>
        <v>0</v>
      </c>
    </row>
    <row r="15" spans="1:11" x14ac:dyDescent="0.25">
      <c r="A15" s="248" t="s">
        <v>1153</v>
      </c>
      <c r="B15" s="250"/>
      <c r="C15" s="249">
        <v>1425</v>
      </c>
      <c r="E15" s="249">
        <v>1425</v>
      </c>
      <c r="G15" s="195">
        <f t="shared" si="0"/>
        <v>0</v>
      </c>
      <c r="I15" s="206">
        <v>1425</v>
      </c>
    </row>
    <row r="16" spans="1:11" x14ac:dyDescent="0.25">
      <c r="A16" s="248" t="s">
        <v>1154</v>
      </c>
      <c r="B16" s="260">
        <f>'SC Summary'!G79</f>
        <v>184751.12</v>
      </c>
      <c r="C16" s="260">
        <f>'SC Summary'!H79</f>
        <v>1310424.08</v>
      </c>
      <c r="E16" s="260">
        <v>1125672.96</v>
      </c>
      <c r="G16" s="195">
        <f t="shared" si="0"/>
        <v>-184751.12000000011</v>
      </c>
      <c r="I16" s="206">
        <v>930352.96</v>
      </c>
    </row>
    <row r="17" spans="1:11" x14ac:dyDescent="0.25">
      <c r="A17" s="217" t="s">
        <v>232</v>
      </c>
      <c r="B17" s="218">
        <f>SUM(B18:B23)</f>
        <v>1515105.04</v>
      </c>
      <c r="C17" s="218">
        <f>SUM(C18:C23)</f>
        <v>9058810.5599999987</v>
      </c>
      <c r="D17" s="195"/>
      <c r="E17" s="218">
        <v>7543705.5199999996</v>
      </c>
      <c r="F17" s="195"/>
      <c r="G17" s="191">
        <f>SUM(G18:G23)</f>
        <v>-1515105.0400000003</v>
      </c>
      <c r="H17" s="195"/>
      <c r="I17" s="208">
        <f>6311690.05</f>
        <v>6311690.0499999998</v>
      </c>
      <c r="K17" s="210">
        <f>I17-C17</f>
        <v>-2747120.5099999988</v>
      </c>
    </row>
    <row r="18" spans="1:11" x14ac:dyDescent="0.25">
      <c r="A18" s="248" t="s">
        <v>1151</v>
      </c>
      <c r="B18" s="249">
        <v>1143781.77</v>
      </c>
      <c r="C18" s="249">
        <v>5197149.16</v>
      </c>
      <c r="E18" s="249">
        <v>4053367.39</v>
      </c>
      <c r="G18" s="195">
        <f>E18-C18</f>
        <v>-1143781.77</v>
      </c>
    </row>
    <row r="19" spans="1:11" x14ac:dyDescent="0.25">
      <c r="A19" s="248" t="s">
        <v>1155</v>
      </c>
      <c r="B19" s="249">
        <v>359999.41</v>
      </c>
      <c r="C19" s="249">
        <v>3701554.77</v>
      </c>
      <c r="E19" s="249">
        <v>3341555.36</v>
      </c>
      <c r="G19" s="195">
        <f t="shared" ref="G19:G23" si="1">E19-C19</f>
        <v>-359999.41000000015</v>
      </c>
    </row>
    <row r="20" spans="1:11" x14ac:dyDescent="0.25">
      <c r="A20" s="248" t="s">
        <v>1156</v>
      </c>
      <c r="B20" s="249"/>
      <c r="C20" s="249">
        <v>4371</v>
      </c>
      <c r="E20" s="249">
        <v>4371</v>
      </c>
      <c r="G20" s="195">
        <f t="shared" si="1"/>
        <v>0</v>
      </c>
    </row>
    <row r="21" spans="1:11" x14ac:dyDescent="0.25">
      <c r="A21" s="248" t="s">
        <v>1153</v>
      </c>
      <c r="B21" s="249">
        <v>326.36</v>
      </c>
      <c r="C21" s="249">
        <v>11646.03</v>
      </c>
      <c r="E21" s="249">
        <v>11319.67</v>
      </c>
      <c r="G21" s="195">
        <f t="shared" si="1"/>
        <v>-326.36000000000058</v>
      </c>
    </row>
    <row r="22" spans="1:11" x14ac:dyDescent="0.25">
      <c r="A22" s="248" t="s">
        <v>1157</v>
      </c>
      <c r="B22" s="249">
        <v>10997.5</v>
      </c>
      <c r="C22" s="249">
        <v>143710</v>
      </c>
      <c r="E22" s="249">
        <v>132712.5</v>
      </c>
      <c r="G22" s="195">
        <f t="shared" si="1"/>
        <v>-10997.5</v>
      </c>
    </row>
    <row r="23" spans="1:11" x14ac:dyDescent="0.25">
      <c r="A23" s="248" t="s">
        <v>1152</v>
      </c>
      <c r="B23" s="250"/>
      <c r="C23" s="249">
        <v>379.6</v>
      </c>
      <c r="E23" s="249">
        <v>379.6</v>
      </c>
      <c r="G23" s="195">
        <f t="shared" si="1"/>
        <v>0</v>
      </c>
    </row>
    <row r="24" spans="1:11" x14ac:dyDescent="0.25">
      <c r="A24" s="217" t="s">
        <v>233</v>
      </c>
      <c r="B24" s="218">
        <f>SUM(B25:B28)</f>
        <v>419648.87</v>
      </c>
      <c r="C24" s="218">
        <f>SUM(C25:C28)</f>
        <v>3175881.56</v>
      </c>
      <c r="D24" s="195"/>
      <c r="E24" s="218">
        <v>2756232.69</v>
      </c>
      <c r="F24" s="195"/>
      <c r="G24" s="191">
        <f>SUM(G25:G28)</f>
        <v>-419648.87000000023</v>
      </c>
      <c r="H24" s="195"/>
      <c r="I24" s="208">
        <v>2300533.63</v>
      </c>
      <c r="K24" s="210">
        <f>I24-C24</f>
        <v>-875347.93000000017</v>
      </c>
    </row>
    <row r="25" spans="1:11" x14ac:dyDescent="0.25">
      <c r="A25" s="248" t="s">
        <v>1157</v>
      </c>
      <c r="B25" s="249">
        <v>400500.97</v>
      </c>
      <c r="C25" s="249">
        <v>2996488.49</v>
      </c>
      <c r="E25" s="249">
        <v>2595987.52</v>
      </c>
      <c r="G25" s="195">
        <f t="shared" ref="G25:G28" si="2">E25-C25</f>
        <v>-400500.9700000002</v>
      </c>
    </row>
    <row r="26" spans="1:11" x14ac:dyDescent="0.25">
      <c r="A26" s="248" t="s">
        <v>1156</v>
      </c>
      <c r="B26" s="249">
        <v>18531.400000000001</v>
      </c>
      <c r="C26" s="249">
        <v>170875.07</v>
      </c>
      <c r="E26" s="249">
        <v>152343.67000000001</v>
      </c>
      <c r="G26" s="195">
        <f t="shared" si="2"/>
        <v>-18531.399999999994</v>
      </c>
    </row>
    <row r="27" spans="1:11" x14ac:dyDescent="0.25">
      <c r="A27" s="248" t="s">
        <v>1153</v>
      </c>
      <c r="B27" s="250"/>
      <c r="C27" s="250"/>
      <c r="E27" s="250"/>
      <c r="G27" s="195">
        <f t="shared" si="2"/>
        <v>0</v>
      </c>
    </row>
    <row r="28" spans="1:11" x14ac:dyDescent="0.25">
      <c r="A28" s="248" t="s">
        <v>1152</v>
      </c>
      <c r="B28" s="249">
        <v>616.5</v>
      </c>
      <c r="C28" s="249">
        <v>8518</v>
      </c>
      <c r="E28" s="249">
        <v>7901.5</v>
      </c>
      <c r="G28" s="195">
        <f t="shared" si="2"/>
        <v>-616.5</v>
      </c>
    </row>
    <row r="29" spans="1:11" x14ac:dyDescent="0.25">
      <c r="A29" s="217" t="s">
        <v>234</v>
      </c>
      <c r="B29" s="218">
        <f>SUM(B30:B34)</f>
        <v>10693721.287330002</v>
      </c>
      <c r="C29" s="218">
        <f>SUM(C30:C34)</f>
        <v>65308299.2443</v>
      </c>
      <c r="D29" s="195"/>
      <c r="E29" s="218">
        <v>54614577.956970006</v>
      </c>
      <c r="F29" s="195"/>
      <c r="G29" s="191">
        <f>SUM(G30:G34)</f>
        <v>-10693721.287329994</v>
      </c>
      <c r="H29" s="195"/>
      <c r="I29" s="208">
        <f>SUM(I30:I34)</f>
        <v>41412331.212396234</v>
      </c>
      <c r="J29" s="205"/>
      <c r="K29" s="210">
        <f>I29-C29</f>
        <v>-23895968.031903766</v>
      </c>
    </row>
    <row r="30" spans="1:11" x14ac:dyDescent="0.25">
      <c r="A30" s="248" t="s">
        <v>1158</v>
      </c>
      <c r="B30" s="260">
        <f>'SC Summary'!G74</f>
        <v>10692221.287330002</v>
      </c>
      <c r="C30" s="260">
        <f>'SC Summary'!H74</f>
        <v>65299179.2443</v>
      </c>
      <c r="E30" s="249">
        <v>54606957.956970006</v>
      </c>
      <c r="G30" s="195">
        <f t="shared" ref="G30:G34" si="3">E30-C30</f>
        <v>-10692221.287329994</v>
      </c>
      <c r="I30" s="206">
        <v>41405911.212396234</v>
      </c>
      <c r="K30" s="209">
        <f>I30-C30</f>
        <v>-23893268.031903766</v>
      </c>
    </row>
    <row r="31" spans="1:11" x14ac:dyDescent="0.25">
      <c r="A31" s="248" t="s">
        <v>1159</v>
      </c>
      <c r="B31" s="249"/>
      <c r="C31" s="249">
        <v>0</v>
      </c>
      <c r="E31" s="249">
        <v>0</v>
      </c>
      <c r="G31" s="195">
        <f t="shared" si="3"/>
        <v>0</v>
      </c>
    </row>
    <row r="32" spans="1:11" x14ac:dyDescent="0.25">
      <c r="A32" s="248" t="s">
        <v>1151</v>
      </c>
      <c r="B32" s="249">
        <v>1500</v>
      </c>
      <c r="C32" s="249">
        <v>9120</v>
      </c>
      <c r="E32" s="249">
        <v>7620</v>
      </c>
      <c r="G32" s="195">
        <f>E32-C32</f>
        <v>-1500</v>
      </c>
      <c r="I32" s="206">
        <v>6420</v>
      </c>
      <c r="K32" s="209">
        <f>I32-C32</f>
        <v>-2700</v>
      </c>
    </row>
    <row r="33" spans="1:11" x14ac:dyDescent="0.25">
      <c r="A33" s="248" t="s">
        <v>1152</v>
      </c>
      <c r="B33" s="249">
        <v>0</v>
      </c>
      <c r="C33" s="249">
        <v>0</v>
      </c>
      <c r="E33" s="249">
        <v>0</v>
      </c>
      <c r="G33" s="195">
        <f t="shared" si="3"/>
        <v>0</v>
      </c>
    </row>
    <row r="34" spans="1:11" x14ac:dyDescent="0.25">
      <c r="A34" s="248" t="s">
        <v>1156</v>
      </c>
      <c r="B34" s="250"/>
      <c r="C34" s="250"/>
      <c r="E34" s="250"/>
      <c r="G34" s="195">
        <f t="shared" si="3"/>
        <v>0</v>
      </c>
    </row>
    <row r="35" spans="1:11" x14ac:dyDescent="0.25">
      <c r="A35" s="217" t="s">
        <v>235</v>
      </c>
      <c r="B35" s="218">
        <f>SUM(B36:B42)</f>
        <v>165516.25999999998</v>
      </c>
      <c r="C35" s="218">
        <f>SUM(C36:C42)</f>
        <v>1288084.0299999989</v>
      </c>
      <c r="D35" s="195"/>
      <c r="E35" s="218">
        <v>1122567.7700000019</v>
      </c>
      <c r="F35" s="195"/>
      <c r="G35" s="191">
        <f>SUM(G36:G42)</f>
        <v>-165516.2599999969</v>
      </c>
      <c r="H35" s="195"/>
      <c r="I35" s="208">
        <v>973013.62</v>
      </c>
      <c r="K35" s="210">
        <f>I35-C35</f>
        <v>-315070.40999999887</v>
      </c>
    </row>
    <row r="36" spans="1:11" x14ac:dyDescent="0.25">
      <c r="A36" s="248" t="s">
        <v>1159</v>
      </c>
      <c r="B36" s="249"/>
      <c r="C36" s="249">
        <v>0</v>
      </c>
      <c r="E36" s="249">
        <v>0</v>
      </c>
      <c r="G36" s="195">
        <f t="shared" ref="G36:G42" si="4">E36-C36</f>
        <v>0</v>
      </c>
    </row>
    <row r="37" spans="1:11" x14ac:dyDescent="0.25">
      <c r="A37" s="248" t="s">
        <v>1151</v>
      </c>
      <c r="B37" s="249">
        <v>105327.79</v>
      </c>
      <c r="C37" s="249">
        <v>666474.84</v>
      </c>
      <c r="E37" s="249">
        <v>561147.05000000005</v>
      </c>
      <c r="G37" s="195">
        <f>E37-C37</f>
        <v>-105327.78999999992</v>
      </c>
    </row>
    <row r="38" spans="1:11" x14ac:dyDescent="0.25">
      <c r="A38" s="248" t="s">
        <v>1152</v>
      </c>
      <c r="B38" s="249">
        <v>8801.48</v>
      </c>
      <c r="C38" s="249">
        <v>116965.149999999</v>
      </c>
      <c r="E38" s="249">
        <v>108163.67000000201</v>
      </c>
      <c r="G38" s="195">
        <f t="shared" si="4"/>
        <v>-8801.4799999969982</v>
      </c>
    </row>
    <row r="39" spans="1:11" x14ac:dyDescent="0.25">
      <c r="A39" s="248" t="s">
        <v>1153</v>
      </c>
      <c r="B39" s="249">
        <v>16291.44</v>
      </c>
      <c r="C39" s="249">
        <v>117989.13</v>
      </c>
      <c r="E39" s="249">
        <v>101697.69</v>
      </c>
      <c r="G39" s="195">
        <f t="shared" si="4"/>
        <v>-16291.440000000002</v>
      </c>
    </row>
    <row r="40" spans="1:11" x14ac:dyDescent="0.25">
      <c r="A40" s="248" t="s">
        <v>1156</v>
      </c>
      <c r="B40" s="249">
        <v>5957.08</v>
      </c>
      <c r="C40" s="249">
        <v>164368.53</v>
      </c>
      <c r="E40" s="249">
        <v>158411.45000000001</v>
      </c>
      <c r="G40" s="195">
        <f t="shared" si="4"/>
        <v>-5957.0799999999872</v>
      </c>
    </row>
    <row r="41" spans="1:11" x14ac:dyDescent="0.25">
      <c r="A41" s="248" t="s">
        <v>1157</v>
      </c>
      <c r="B41" s="249">
        <v>1085</v>
      </c>
      <c r="C41" s="249">
        <v>9912</v>
      </c>
      <c r="E41" s="249">
        <v>8827</v>
      </c>
      <c r="G41" s="195">
        <f t="shared" si="4"/>
        <v>-1085</v>
      </c>
    </row>
    <row r="42" spans="1:11" x14ac:dyDescent="0.25">
      <c r="A42" s="248" t="s">
        <v>1155</v>
      </c>
      <c r="B42" s="249">
        <v>28053.47</v>
      </c>
      <c r="C42" s="249">
        <v>212374.38</v>
      </c>
      <c r="E42" s="249">
        <v>184320.91</v>
      </c>
      <c r="G42" s="195">
        <f t="shared" si="4"/>
        <v>-28053.47</v>
      </c>
    </row>
    <row r="43" spans="1:11" x14ac:dyDescent="0.25">
      <c r="A43" s="217" t="s">
        <v>236</v>
      </c>
      <c r="B43" s="218">
        <f>SUM(B44:B46)</f>
        <v>1372949.59</v>
      </c>
      <c r="C43" s="218">
        <f>SUM(C44:C46)</f>
        <v>10923667.729996234</v>
      </c>
      <c r="D43" s="195"/>
      <c r="E43" s="218">
        <v>9550718.1399962343</v>
      </c>
      <c r="F43" s="195"/>
      <c r="G43" s="191">
        <f>SUM(G44:G46)</f>
        <v>-1372949.5899999999</v>
      </c>
      <c r="H43" s="195"/>
      <c r="I43" s="208">
        <f>SUM(I44:I46)</f>
        <v>8251283.4400000004</v>
      </c>
      <c r="K43" s="210">
        <f>I43-C43</f>
        <v>-2672384.2899962338</v>
      </c>
    </row>
    <row r="44" spans="1:11" x14ac:dyDescent="0.25">
      <c r="A44" s="219" t="s">
        <v>1160</v>
      </c>
      <c r="B44" s="220">
        <f>'Staff Cost'!C15</f>
        <v>1372949.59</v>
      </c>
      <c r="C44" s="220">
        <f>'Staff Cost'!C24</f>
        <v>10921937.209996235</v>
      </c>
      <c r="E44" s="220">
        <v>9548987.6199962348</v>
      </c>
      <c r="G44" s="195">
        <f>E44-C44</f>
        <v>-1372949.5899999999</v>
      </c>
      <c r="I44" s="206">
        <v>8249552.4400000004</v>
      </c>
    </row>
    <row r="45" spans="1:11" x14ac:dyDescent="0.25">
      <c r="A45" s="219" t="s">
        <v>1156</v>
      </c>
      <c r="B45" s="221"/>
      <c r="C45" s="220">
        <v>1730.52</v>
      </c>
      <c r="E45" s="220">
        <v>1730.52</v>
      </c>
      <c r="G45" s="195">
        <f t="shared" ref="G45:G46" si="5">E45-C45</f>
        <v>0</v>
      </c>
      <c r="I45" s="206">
        <v>1731</v>
      </c>
    </row>
    <row r="46" spans="1:11" x14ac:dyDescent="0.25">
      <c r="A46" s="219" t="s">
        <v>1152</v>
      </c>
      <c r="B46" s="221"/>
      <c r="C46" s="221"/>
      <c r="E46" s="221"/>
      <c r="G46" s="195">
        <f t="shared" si="5"/>
        <v>0</v>
      </c>
    </row>
    <row r="47" spans="1:11" s="211" customFormat="1" x14ac:dyDescent="0.25">
      <c r="A47" s="190" t="s">
        <v>1127</v>
      </c>
      <c r="B47" s="191">
        <f>SUM(B48)</f>
        <v>97009.168999999994</v>
      </c>
      <c r="C47" s="191">
        <f>C48</f>
        <v>1773353.4099999997</v>
      </c>
      <c r="E47" s="191">
        <v>1676344.24</v>
      </c>
      <c r="G47" s="191">
        <f>SUM(G48)</f>
        <v>-97009.169999999693</v>
      </c>
      <c r="I47" s="206"/>
    </row>
    <row r="48" spans="1:11" s="211" customFormat="1" x14ac:dyDescent="0.25">
      <c r="A48" s="192" t="s">
        <v>1128</v>
      </c>
      <c r="B48" s="220">
        <v>97009.168999999994</v>
      </c>
      <c r="C48" s="193">
        <f>'Com or''s'!D69</f>
        <v>1773353.4099999997</v>
      </c>
      <c r="E48" s="193">
        <v>1676344.24</v>
      </c>
      <c r="G48" s="195">
        <f>E48-C48</f>
        <v>-97009.169999999693</v>
      </c>
      <c r="I48" s="208">
        <v>2225356.19</v>
      </c>
      <c r="K48" s="209">
        <f>I48-C48</f>
        <v>452002.78000000026</v>
      </c>
    </row>
    <row r="49" spans="1:11" x14ac:dyDescent="0.25">
      <c r="A49" s="222"/>
      <c r="B49" s="223"/>
      <c r="C49" s="224"/>
      <c r="D49" s="195"/>
      <c r="E49" s="191">
        <f>E50</f>
        <v>0</v>
      </c>
      <c r="F49" s="195"/>
      <c r="G49" s="195"/>
      <c r="H49" s="195"/>
      <c r="I49" s="208"/>
      <c r="K49" s="209"/>
    </row>
    <row r="50" spans="1:11" x14ac:dyDescent="0.25">
      <c r="E50" s="193">
        <f>'[4]Com or''s'!F39</f>
        <v>0</v>
      </c>
    </row>
    <row r="51" spans="1:11" ht="17.45" customHeight="1" x14ac:dyDescent="0.25">
      <c r="A51" s="225" t="s">
        <v>19</v>
      </c>
      <c r="B51" s="226">
        <f>B47+B43+B35+B29+B24+B17+B10</f>
        <v>16064585.056329999</v>
      </c>
      <c r="C51" s="226">
        <f>C47+C43+C35+C29+C24+C17+C10</f>
        <v>102597474.49429625</v>
      </c>
      <c r="E51" s="194">
        <f>E43+E35+E29+E24+E17+E10+E47</f>
        <v>86532889.43696624</v>
      </c>
      <c r="G51" s="194">
        <f>G43+G35+G29+G24+G17+G10+G47</f>
        <v>-16064585.057329996</v>
      </c>
      <c r="I51" s="194">
        <f>I43+I35+I29+I24+I17+I10+I48</f>
        <v>69102245.402396232</v>
      </c>
      <c r="K51" s="194">
        <f>K43+K35+K29+K24+K17+K10+K48</f>
        <v>-33495229.091899998</v>
      </c>
    </row>
    <row r="52" spans="1:11" ht="10.15" customHeight="1" x14ac:dyDescent="0.25"/>
    <row r="53" spans="1:11" x14ac:dyDescent="0.25">
      <c r="G53" s="195">
        <f>G51+B51</f>
        <v>-9.9999643862247467E-4</v>
      </c>
      <c r="K53" s="194">
        <f>K51*0.125</f>
        <v>-4186903.6364874998</v>
      </c>
    </row>
    <row r="55" spans="1:11" x14ac:dyDescent="0.25">
      <c r="K55" s="243">
        <f>SUM(K51:K54)</f>
        <v>-37682132.728387497</v>
      </c>
    </row>
  </sheetData>
  <mergeCells count="3">
    <mergeCell ref="A2:C2"/>
    <mergeCell ref="A4:C4"/>
    <mergeCell ref="A6:C6"/>
  </mergeCells>
  <pageMargins left="0" right="0" top="0.25" bottom="0.53194015748031498" header="0.25" footer="0.25"/>
  <pageSetup paperSize="9" orientation="portrait" horizontalDpi="300" verticalDpi="300" r:id="rId1"/>
  <headerFooter alignWithMargins="0">
    <oddFooter>&amp;L&amp;"Trebuchet MS,Regular"&amp;8 04/10/2022 10:28:33 AM &amp;R&amp;"Trebuchet MS,Regular"&amp;8Page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C0BA29-D4C4-40BA-B6D9-47E3163ECDFF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4d52836b-ce72-4b89-82f9-d65d5dfc828e"/>
    <ds:schemaRef ds:uri="8182470c-9c64-4c0e-a68a-a1f556439e59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28642CC-FADA-4A24-9061-6E79B66ED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A6121B-8705-4A77-BEEB-607E383A36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IPA</vt:lpstr>
      <vt:lpstr>Summary</vt:lpstr>
      <vt:lpstr>Pre Cert</vt:lpstr>
      <vt:lpstr>Cover</vt:lpstr>
      <vt:lpstr>SC Summary</vt:lpstr>
      <vt:lpstr>Staff Cost</vt:lpstr>
      <vt:lpstr>Cost Adust't</vt:lpstr>
      <vt:lpstr>Com or's</vt:lpstr>
      <vt:lpstr>K Summary</vt:lpstr>
      <vt:lpstr>Labour</vt:lpstr>
      <vt:lpstr>Material</vt:lpstr>
      <vt:lpstr>Plant</vt:lpstr>
      <vt:lpstr>Subcontractor</vt:lpstr>
      <vt:lpstr>Overhead</vt:lpstr>
      <vt:lpstr>'Com or''s'!Print_Area</vt:lpstr>
      <vt:lpstr>Cover!Print_Area</vt:lpstr>
      <vt:lpstr>IPA!Print_Area</vt:lpstr>
      <vt:lpstr>Labour!Print_Area</vt:lpstr>
      <vt:lpstr>Overhead!Print_Area</vt:lpstr>
      <vt:lpstr>'SC Summary'!Print_Area</vt:lpstr>
      <vt:lpstr>'Staff Cost'!Print_Area</vt:lpstr>
      <vt:lpstr>Subcontractor!Print_Area</vt:lpstr>
      <vt:lpstr>Summary!Print_Area</vt:lpstr>
      <vt:lpstr>'Com or''s'!Print_Titles</vt:lpstr>
      <vt:lpstr>'K Summary'!Print_Titles</vt:lpstr>
      <vt:lpstr>Labour!Print_Titles</vt:lpstr>
      <vt:lpstr>Material!Print_Titles</vt:lpstr>
      <vt:lpstr>Overhead!Print_Titles</vt:lpstr>
      <vt:lpstr>Plant!Print_Titles</vt:lpstr>
      <vt:lpstr>Subcontractor!Print_Titles</vt:lpstr>
    </vt:vector>
  </TitlesOfParts>
  <Company>Khansaheb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 Kulasooriya</dc:creator>
  <cp:lastModifiedBy>Anil Kumar Kariyappa</cp:lastModifiedBy>
  <cp:lastPrinted>2023-02-06T05:26:05Z</cp:lastPrinted>
  <dcterms:created xsi:type="dcterms:W3CDTF">2022-09-28T09:09:15Z</dcterms:created>
  <dcterms:modified xsi:type="dcterms:W3CDTF">2023-02-06T05:52:03Z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MediaServiceImageTags">
    <vt:lpwstr/>
  </property>
</Properties>
</file>